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0" windowWidth="28800" windowHeight="17460" tabRatio="500"/>
  </bookViews>
  <sheets>
    <sheet name="Pil" sheetId="2" r:id="rId1"/>
    <sheet name="Beplantet filter" sheetId="1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2" i="2" l="1"/>
  <c r="W3" i="2"/>
  <c r="B10" i="2"/>
  <c r="A2" i="2"/>
  <c r="C2" i="2"/>
  <c r="C3" i="2"/>
  <c r="C4" i="2"/>
  <c r="D2" i="2"/>
  <c r="C5" i="2"/>
  <c r="D3" i="2"/>
  <c r="D4" i="2"/>
  <c r="E2" i="2"/>
  <c r="D5" i="2"/>
  <c r="E3" i="2"/>
  <c r="E4" i="2"/>
  <c r="F2" i="2"/>
  <c r="E5" i="2"/>
  <c r="F3" i="2"/>
  <c r="F4" i="2"/>
  <c r="G2" i="2"/>
  <c r="F5" i="2"/>
  <c r="G3" i="2"/>
  <c r="G4" i="2"/>
  <c r="H2" i="2"/>
  <c r="G5" i="2"/>
  <c r="H3" i="2"/>
  <c r="H4" i="2"/>
  <c r="I2" i="2"/>
  <c r="H5" i="2"/>
  <c r="I3" i="2"/>
  <c r="I4" i="2"/>
  <c r="J2" i="2"/>
  <c r="I5" i="2"/>
  <c r="J3" i="2"/>
  <c r="J4" i="2"/>
  <c r="K2" i="2"/>
  <c r="J5" i="2"/>
  <c r="K3" i="2"/>
  <c r="K4" i="2"/>
  <c r="L2" i="2"/>
  <c r="K5" i="2"/>
  <c r="L3" i="2"/>
  <c r="L4" i="2"/>
  <c r="M2" i="2"/>
  <c r="L5" i="2"/>
  <c r="M3" i="2"/>
  <c r="M4" i="2"/>
  <c r="N2" i="2"/>
  <c r="M5" i="2"/>
  <c r="N3" i="2"/>
  <c r="N4" i="2"/>
  <c r="O2" i="2"/>
  <c r="N5" i="2"/>
  <c r="O3" i="2"/>
  <c r="O4" i="2"/>
  <c r="P2" i="2"/>
  <c r="O5" i="2"/>
  <c r="P3" i="2"/>
  <c r="P4" i="2"/>
  <c r="Q2" i="2"/>
  <c r="P5" i="2"/>
  <c r="Q3" i="2"/>
  <c r="Q4" i="2"/>
  <c r="R2" i="2"/>
  <c r="Q5" i="2"/>
  <c r="R3" i="2"/>
  <c r="R4" i="2"/>
  <c r="S2" i="2"/>
  <c r="R5" i="2"/>
  <c r="S3" i="2"/>
  <c r="S4" i="2"/>
  <c r="T2" i="2"/>
  <c r="S5" i="2"/>
  <c r="T3" i="2"/>
  <c r="T4" i="2"/>
  <c r="U2" i="2"/>
  <c r="T5" i="2"/>
  <c r="U3" i="2"/>
  <c r="U4" i="2"/>
  <c r="V2" i="2"/>
  <c r="U5" i="2"/>
  <c r="V3" i="2"/>
  <c r="V4" i="2"/>
  <c r="B12" i="2"/>
  <c r="B18" i="2"/>
  <c r="B19" i="2"/>
  <c r="B24" i="2"/>
  <c r="E44" i="2"/>
  <c r="F44" i="2"/>
  <c r="F40" i="2"/>
  <c r="G44" i="2"/>
  <c r="G40" i="2"/>
  <c r="H44" i="2"/>
  <c r="H40" i="2"/>
  <c r="I44" i="2"/>
  <c r="I40" i="2"/>
  <c r="J44" i="2"/>
  <c r="J40" i="2"/>
  <c r="K44" i="2"/>
  <c r="K40" i="2"/>
  <c r="L44" i="2"/>
  <c r="L40" i="2"/>
  <c r="M44" i="2"/>
  <c r="M40" i="2"/>
  <c r="N44" i="2"/>
  <c r="N40" i="2"/>
  <c r="O44" i="2"/>
  <c r="O40" i="2"/>
  <c r="P44" i="2"/>
  <c r="P40" i="2"/>
  <c r="Q44" i="2"/>
  <c r="Q40" i="2"/>
  <c r="R44" i="2"/>
  <c r="R40" i="2"/>
  <c r="S44" i="2"/>
  <c r="S40" i="2"/>
  <c r="T44" i="2"/>
  <c r="T40" i="2"/>
  <c r="U44" i="2"/>
  <c r="U40" i="2"/>
  <c r="V44" i="2"/>
  <c r="V40" i="2"/>
  <c r="W44" i="2"/>
  <c r="W40" i="2"/>
  <c r="E40" i="2"/>
  <c r="B13" i="2"/>
  <c r="B23" i="2"/>
  <c r="D40" i="2"/>
  <c r="D41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4" i="2"/>
  <c r="X45" i="2"/>
  <c r="Y44" i="2"/>
  <c r="Y45" i="2"/>
  <c r="Z44" i="2"/>
  <c r="Z45" i="2"/>
  <c r="AA44" i="2"/>
  <c r="AA45" i="2"/>
  <c r="AB44" i="2"/>
  <c r="AB45" i="2"/>
  <c r="AC44" i="2"/>
  <c r="AC45" i="2"/>
  <c r="AD44" i="2"/>
  <c r="AD45" i="2"/>
  <c r="AE44" i="2"/>
  <c r="AE45" i="2"/>
  <c r="AF44" i="2"/>
  <c r="AF45" i="2"/>
  <c r="AG44" i="2"/>
  <c r="AG45" i="2"/>
  <c r="E45" i="2"/>
  <c r="D44" i="2"/>
  <c r="D43" i="2"/>
  <c r="D39" i="2"/>
  <c r="E40" i="1"/>
  <c r="D40" i="1"/>
  <c r="C3" i="1"/>
  <c r="C4" i="1"/>
  <c r="D3" i="1"/>
  <c r="D4" i="1"/>
  <c r="E3" i="1"/>
  <c r="E4" i="1"/>
  <c r="F3" i="1"/>
  <c r="F4" i="1"/>
  <c r="G3" i="1"/>
  <c r="G4" i="1"/>
  <c r="H3" i="1"/>
  <c r="H4" i="1"/>
  <c r="I3" i="1"/>
  <c r="I4" i="1"/>
  <c r="J3" i="1"/>
  <c r="J4" i="1"/>
  <c r="K3" i="1"/>
  <c r="K4" i="1"/>
  <c r="L3" i="1"/>
  <c r="L4" i="1"/>
  <c r="M3" i="1"/>
  <c r="M4" i="1"/>
  <c r="N3" i="1"/>
  <c r="N4" i="1"/>
  <c r="O3" i="1"/>
  <c r="O4" i="1"/>
  <c r="P3" i="1"/>
  <c r="P4" i="1"/>
  <c r="Q3" i="1"/>
  <c r="Q4" i="1"/>
  <c r="R3" i="1"/>
  <c r="R4" i="1"/>
  <c r="S3" i="1"/>
  <c r="S4" i="1"/>
  <c r="T3" i="1"/>
  <c r="T4" i="1"/>
  <c r="U3" i="1"/>
  <c r="U4" i="1"/>
  <c r="V3" i="1"/>
  <c r="V4" i="1"/>
  <c r="B12" i="1"/>
  <c r="F40" i="1"/>
  <c r="F38" i="1"/>
  <c r="G40" i="1"/>
  <c r="G38" i="1"/>
  <c r="H40" i="1"/>
  <c r="H38" i="1"/>
  <c r="I40" i="1"/>
  <c r="I38" i="1"/>
  <c r="J40" i="1"/>
  <c r="J38" i="1"/>
  <c r="K40" i="1"/>
  <c r="K38" i="1"/>
  <c r="L40" i="1"/>
  <c r="L38" i="1"/>
  <c r="M40" i="1"/>
  <c r="M38" i="1"/>
  <c r="N40" i="1"/>
  <c r="N38" i="1"/>
  <c r="O40" i="1"/>
  <c r="O38" i="1"/>
  <c r="P40" i="1"/>
  <c r="P38" i="1"/>
  <c r="Q40" i="1"/>
  <c r="Q38" i="1"/>
  <c r="R40" i="1"/>
  <c r="R38" i="1"/>
  <c r="S40" i="1"/>
  <c r="S38" i="1"/>
  <c r="T40" i="1"/>
  <c r="T38" i="1"/>
  <c r="U40" i="1"/>
  <c r="U38" i="1"/>
  <c r="V40" i="1"/>
  <c r="V38" i="1"/>
  <c r="W40" i="1"/>
  <c r="W38" i="1"/>
  <c r="E38" i="1"/>
  <c r="B13" i="1"/>
  <c r="B23" i="1"/>
  <c r="B38" i="1"/>
  <c r="D38" i="1"/>
  <c r="F51" i="2"/>
  <c r="E51" i="2"/>
  <c r="D51" i="2"/>
  <c r="C51" i="2"/>
  <c r="B51" i="2"/>
  <c r="X40" i="2"/>
  <c r="Y40" i="2"/>
  <c r="Z40" i="2"/>
  <c r="AA40" i="2"/>
  <c r="AB40" i="2"/>
  <c r="AC40" i="2"/>
  <c r="AD40" i="2"/>
  <c r="AE40" i="2"/>
  <c r="AF40" i="2"/>
  <c r="AG40" i="2"/>
  <c r="F50" i="2"/>
  <c r="E50" i="2"/>
  <c r="D50" i="2"/>
  <c r="C50" i="2"/>
  <c r="B50" i="2"/>
  <c r="D30" i="2"/>
  <c r="E30" i="2"/>
  <c r="E32" i="2"/>
  <c r="E33" i="2"/>
  <c r="F30" i="2"/>
  <c r="F32" i="2"/>
  <c r="F33" i="2"/>
  <c r="G30" i="2"/>
  <c r="G32" i="2"/>
  <c r="G33" i="2"/>
  <c r="H30" i="2"/>
  <c r="H32" i="2"/>
  <c r="H33" i="2"/>
  <c r="I30" i="2"/>
  <c r="I32" i="2"/>
  <c r="I33" i="2"/>
  <c r="J30" i="2"/>
  <c r="J32" i="2"/>
  <c r="J33" i="2"/>
  <c r="K30" i="2"/>
  <c r="K32" i="2"/>
  <c r="K33" i="2"/>
  <c r="L30" i="2"/>
  <c r="L32" i="2"/>
  <c r="L33" i="2"/>
  <c r="M30" i="2"/>
  <c r="M32" i="2"/>
  <c r="M33" i="2"/>
  <c r="N30" i="2"/>
  <c r="N32" i="2"/>
  <c r="N33" i="2"/>
  <c r="O30" i="2"/>
  <c r="O32" i="2"/>
  <c r="O33" i="2"/>
  <c r="P30" i="2"/>
  <c r="P32" i="2"/>
  <c r="P33" i="2"/>
  <c r="Q30" i="2"/>
  <c r="Q32" i="2"/>
  <c r="Q33" i="2"/>
  <c r="R30" i="2"/>
  <c r="R32" i="2"/>
  <c r="R33" i="2"/>
  <c r="S30" i="2"/>
  <c r="S32" i="2"/>
  <c r="S33" i="2"/>
  <c r="T30" i="2"/>
  <c r="T32" i="2"/>
  <c r="T33" i="2"/>
  <c r="U30" i="2"/>
  <c r="U32" i="2"/>
  <c r="U33" i="2"/>
  <c r="V30" i="2"/>
  <c r="V32" i="2"/>
  <c r="V33" i="2"/>
  <c r="W30" i="2"/>
  <c r="W32" i="2"/>
  <c r="W33" i="2"/>
  <c r="X30" i="2"/>
  <c r="X32" i="2"/>
  <c r="X33" i="2"/>
  <c r="Y30" i="2"/>
  <c r="Y32" i="2"/>
  <c r="Y33" i="2"/>
  <c r="Z30" i="2"/>
  <c r="Z32" i="2"/>
  <c r="Z33" i="2"/>
  <c r="AA30" i="2"/>
  <c r="AA32" i="2"/>
  <c r="AA33" i="2"/>
  <c r="AB30" i="2"/>
  <c r="AB32" i="2"/>
  <c r="AB33" i="2"/>
  <c r="AC30" i="2"/>
  <c r="AC32" i="2"/>
  <c r="AC33" i="2"/>
  <c r="AD30" i="2"/>
  <c r="AD32" i="2"/>
  <c r="AD33" i="2"/>
  <c r="AE30" i="2"/>
  <c r="AE32" i="2"/>
  <c r="AE33" i="2"/>
  <c r="AF30" i="2"/>
  <c r="AF32" i="2"/>
  <c r="AF33" i="2"/>
  <c r="AG30" i="2"/>
  <c r="AG32" i="2"/>
  <c r="AG33" i="2"/>
  <c r="F49" i="2"/>
  <c r="E49" i="2"/>
  <c r="D49" i="2"/>
  <c r="C49" i="2"/>
  <c r="B49" i="2"/>
  <c r="D45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F24" i="2"/>
  <c r="F23" i="2"/>
  <c r="F22" i="2"/>
  <c r="D22" i="2"/>
  <c r="E22" i="2"/>
  <c r="V5" i="2"/>
  <c r="W4" i="2"/>
  <c r="B10" i="1"/>
  <c r="A2" i="1"/>
  <c r="C2" i="1"/>
  <c r="D2" i="1"/>
  <c r="C5" i="1"/>
  <c r="E2" i="1"/>
  <c r="D5" i="1"/>
  <c r="F2" i="1"/>
  <c r="E5" i="1"/>
  <c r="G2" i="1"/>
  <c r="F5" i="1"/>
  <c r="H2" i="1"/>
  <c r="G5" i="1"/>
  <c r="I2" i="1"/>
  <c r="H5" i="1"/>
  <c r="J2" i="1"/>
  <c r="I5" i="1"/>
  <c r="K2" i="1"/>
  <c r="J5" i="1"/>
  <c r="L2" i="1"/>
  <c r="K5" i="1"/>
  <c r="M2" i="1"/>
  <c r="L5" i="1"/>
  <c r="N2" i="1"/>
  <c r="M5" i="1"/>
  <c r="O2" i="1"/>
  <c r="N5" i="1"/>
  <c r="P2" i="1"/>
  <c r="O5" i="1"/>
  <c r="Q2" i="1"/>
  <c r="P5" i="1"/>
  <c r="R2" i="1"/>
  <c r="Q5" i="1"/>
  <c r="S2" i="1"/>
  <c r="R5" i="1"/>
  <c r="T2" i="1"/>
  <c r="S5" i="1"/>
  <c r="U2" i="1"/>
  <c r="T5" i="1"/>
  <c r="V2" i="1"/>
  <c r="U5" i="1"/>
  <c r="B18" i="1"/>
  <c r="B19" i="1"/>
  <c r="F23" i="1"/>
  <c r="B24" i="1"/>
  <c r="F24" i="1"/>
  <c r="F22" i="1"/>
  <c r="W4" i="1"/>
  <c r="B40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0" i="1"/>
  <c r="X41" i="1"/>
  <c r="Y40" i="1"/>
  <c r="Y41" i="1"/>
  <c r="Z40" i="1"/>
  <c r="Z41" i="1"/>
  <c r="AA40" i="1"/>
  <c r="AA41" i="1"/>
  <c r="AB40" i="1"/>
  <c r="AB41" i="1"/>
  <c r="AC40" i="1"/>
  <c r="AC41" i="1"/>
  <c r="AD40" i="1"/>
  <c r="AD41" i="1"/>
  <c r="AE40" i="1"/>
  <c r="AE41" i="1"/>
  <c r="AF40" i="1"/>
  <c r="AF41" i="1"/>
  <c r="AG40" i="1"/>
  <c r="AG41" i="1"/>
  <c r="D41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8" i="1"/>
  <c r="X39" i="1"/>
  <c r="Y38" i="1"/>
  <c r="Y39" i="1"/>
  <c r="Z38" i="1"/>
  <c r="Z39" i="1"/>
  <c r="AA38" i="1"/>
  <c r="AA39" i="1"/>
  <c r="AB38" i="1"/>
  <c r="AB39" i="1"/>
  <c r="AC38" i="1"/>
  <c r="AC39" i="1"/>
  <c r="AD38" i="1"/>
  <c r="AD39" i="1"/>
  <c r="AE38" i="1"/>
  <c r="AE39" i="1"/>
  <c r="AF38" i="1"/>
  <c r="AF39" i="1"/>
  <c r="AG38" i="1"/>
  <c r="AG39" i="1"/>
  <c r="D39" i="1"/>
  <c r="D30" i="1"/>
  <c r="E30" i="1"/>
  <c r="E32" i="1"/>
  <c r="E33" i="1"/>
  <c r="E34" i="1"/>
  <c r="F30" i="1"/>
  <c r="F32" i="1"/>
  <c r="F33" i="1"/>
  <c r="F34" i="1"/>
  <c r="G30" i="1"/>
  <c r="G32" i="1"/>
  <c r="G33" i="1"/>
  <c r="G34" i="1"/>
  <c r="H30" i="1"/>
  <c r="H32" i="1"/>
  <c r="H33" i="1"/>
  <c r="H34" i="1"/>
  <c r="I30" i="1"/>
  <c r="I32" i="1"/>
  <c r="I33" i="1"/>
  <c r="I34" i="1"/>
  <c r="J30" i="1"/>
  <c r="J32" i="1"/>
  <c r="J33" i="1"/>
  <c r="J34" i="1"/>
  <c r="K30" i="1"/>
  <c r="K32" i="1"/>
  <c r="K33" i="1"/>
  <c r="K34" i="1"/>
  <c r="L30" i="1"/>
  <c r="L32" i="1"/>
  <c r="L33" i="1"/>
  <c r="L34" i="1"/>
  <c r="M30" i="1"/>
  <c r="M32" i="1"/>
  <c r="M33" i="1"/>
  <c r="M34" i="1"/>
  <c r="N30" i="1"/>
  <c r="N32" i="1"/>
  <c r="N33" i="1"/>
  <c r="N34" i="1"/>
  <c r="O30" i="1"/>
  <c r="O32" i="1"/>
  <c r="O33" i="1"/>
  <c r="O34" i="1"/>
  <c r="P30" i="1"/>
  <c r="P32" i="1"/>
  <c r="P33" i="1"/>
  <c r="P34" i="1"/>
  <c r="Q30" i="1"/>
  <c r="Q32" i="1"/>
  <c r="Q33" i="1"/>
  <c r="Q34" i="1"/>
  <c r="R30" i="1"/>
  <c r="R32" i="1"/>
  <c r="R33" i="1"/>
  <c r="R34" i="1"/>
  <c r="S30" i="1"/>
  <c r="S32" i="1"/>
  <c r="S33" i="1"/>
  <c r="S34" i="1"/>
  <c r="T30" i="1"/>
  <c r="T32" i="1"/>
  <c r="T33" i="1"/>
  <c r="T34" i="1"/>
  <c r="U30" i="1"/>
  <c r="U32" i="1"/>
  <c r="U33" i="1"/>
  <c r="U34" i="1"/>
  <c r="V30" i="1"/>
  <c r="V32" i="1"/>
  <c r="V33" i="1"/>
  <c r="V34" i="1"/>
  <c r="W30" i="1"/>
  <c r="W32" i="1"/>
  <c r="W33" i="1"/>
  <c r="W34" i="1"/>
  <c r="X30" i="1"/>
  <c r="X32" i="1"/>
  <c r="X33" i="1"/>
  <c r="X34" i="1"/>
  <c r="Y30" i="1"/>
  <c r="Y32" i="1"/>
  <c r="Y33" i="1"/>
  <c r="Y34" i="1"/>
  <c r="Z30" i="1"/>
  <c r="Z32" i="1"/>
  <c r="Z33" i="1"/>
  <c r="Z34" i="1"/>
  <c r="AA30" i="1"/>
  <c r="AA32" i="1"/>
  <c r="AA33" i="1"/>
  <c r="AA34" i="1"/>
  <c r="AB30" i="1"/>
  <c r="AB32" i="1"/>
  <c r="AB33" i="1"/>
  <c r="AB34" i="1"/>
  <c r="AC30" i="1"/>
  <c r="AC32" i="1"/>
  <c r="AC33" i="1"/>
  <c r="AC34" i="1"/>
  <c r="AD30" i="1"/>
  <c r="AD32" i="1"/>
  <c r="AD33" i="1"/>
  <c r="AD34" i="1"/>
  <c r="AE30" i="1"/>
  <c r="AE32" i="1"/>
  <c r="AE33" i="1"/>
  <c r="AE34" i="1"/>
  <c r="AF30" i="1"/>
  <c r="AF32" i="1"/>
  <c r="AF33" i="1"/>
  <c r="AF34" i="1"/>
  <c r="AG30" i="1"/>
  <c r="AG32" i="1"/>
  <c r="AG33" i="1"/>
  <c r="AG34" i="1"/>
  <c r="D34" i="1"/>
  <c r="F47" i="1"/>
  <c r="F46" i="1"/>
  <c r="F45" i="1"/>
  <c r="E47" i="1"/>
  <c r="E46" i="1"/>
  <c r="E45" i="1"/>
  <c r="D47" i="1"/>
  <c r="D46" i="1"/>
  <c r="D45" i="1"/>
  <c r="C47" i="1"/>
  <c r="C46" i="1"/>
  <c r="C45" i="1"/>
  <c r="B47" i="1"/>
  <c r="B46" i="1"/>
  <c r="B45" i="1"/>
  <c r="D22" i="1"/>
  <c r="E22" i="1"/>
  <c r="V5" i="1"/>
</calcChain>
</file>

<file path=xl/sharedStrings.xml><?xml version="1.0" encoding="utf-8"?>
<sst xmlns="http://schemas.openxmlformats.org/spreadsheetml/2006/main" count="190" uniqueCount="87">
  <si>
    <t>afdrag</t>
  </si>
  <si>
    <t>rente</t>
  </si>
  <si>
    <t>årlig ydelse</t>
  </si>
  <si>
    <t>restgæld</t>
  </si>
  <si>
    <t>låne sum</t>
  </si>
  <si>
    <t>indskud</t>
  </si>
  <si>
    <t>gns ydelse</t>
  </si>
  <si>
    <t>årlig</t>
  </si>
  <si>
    <t>måned</t>
  </si>
  <si>
    <t>leje en hektar</t>
  </si>
  <si>
    <t>medlemmer</t>
  </si>
  <si>
    <t>pr år per medl</t>
  </si>
  <si>
    <t>md</t>
  </si>
  <si>
    <t>md bidrag</t>
  </si>
  <si>
    <t>ålig bidrag</t>
  </si>
  <si>
    <t>Lauget</t>
  </si>
  <si>
    <t>Øvrige</t>
  </si>
  <si>
    <t>MD YDELSE med lån</t>
  </si>
  <si>
    <t>MD Ydelse uden lån</t>
  </si>
  <si>
    <t>Tilslutning</t>
  </si>
  <si>
    <t>estimat kloak</t>
  </si>
  <si>
    <t xml:space="preserve"> =&gt;</t>
  </si>
  <si>
    <t>familie forbrug m3</t>
  </si>
  <si>
    <t>afgift per m3</t>
  </si>
  <si>
    <t>Adm afgift</t>
  </si>
  <si>
    <t>Inflation</t>
  </si>
  <si>
    <t>År</t>
  </si>
  <si>
    <t>Kloakering</t>
  </si>
  <si>
    <t xml:space="preserve">Pilerens </t>
  </si>
  <si>
    <t>Kloakering (150m3)</t>
  </si>
  <si>
    <t>pil med lån</t>
  </si>
  <si>
    <t>Pil u. Lån</t>
  </si>
  <si>
    <t>1. år</t>
  </si>
  <si>
    <t>5. år</t>
  </si>
  <si>
    <t>10. år</t>
  </si>
  <si>
    <t>20. år</t>
  </si>
  <si>
    <t>30. år</t>
  </si>
  <si>
    <t>Hvad skal vi finde ud af?</t>
  </si>
  <si>
    <t xml:space="preserve">Holder anlægssum </t>
  </si>
  <si>
    <t>Belåning mulig?</t>
  </si>
  <si>
    <t>Hvad er renten</t>
  </si>
  <si>
    <t>Holder leje jord</t>
  </si>
  <si>
    <t>Sprove,St. Lind</t>
  </si>
  <si>
    <t>Samle fra tilsvarende anlæg</t>
  </si>
  <si>
    <t>Bidrag, kan den sænkes</t>
  </si>
  <si>
    <t>mdr</t>
  </si>
  <si>
    <t>årligt pr husstand</t>
  </si>
  <si>
    <t>Renter er fradragsberettigede</t>
  </si>
  <si>
    <t>filter med lån</t>
  </si>
  <si>
    <t>Filter u. Lån</t>
  </si>
  <si>
    <t>Netto</t>
  </si>
  <si>
    <t>Ydelse med lån netto</t>
  </si>
  <si>
    <t>Ydelse uden lån</t>
  </si>
  <si>
    <t>tinglysning</t>
  </si>
  <si>
    <t>Kontantpris</t>
  </si>
  <si>
    <t>Fælleslån</t>
  </si>
  <si>
    <t>Kalkulation</t>
  </si>
  <si>
    <t>2. år</t>
  </si>
  <si>
    <t>3. år</t>
  </si>
  <si>
    <t>Advokat pr hus</t>
  </si>
  <si>
    <t>Pilerens med lån</t>
  </si>
  <si>
    <t>Pilerens uden lån</t>
  </si>
  <si>
    <t>Netto udgift per år</t>
  </si>
  <si>
    <t>4. år</t>
  </si>
  <si>
    <t>6. år</t>
  </si>
  <si>
    <t>7. år</t>
  </si>
  <si>
    <t>8. år</t>
  </si>
  <si>
    <t>9. år</t>
  </si>
  <si>
    <t>11. år</t>
  </si>
  <si>
    <t>12. år</t>
  </si>
  <si>
    <t>13. år</t>
  </si>
  <si>
    <t>14. år</t>
  </si>
  <si>
    <t>15. år</t>
  </si>
  <si>
    <t>16. år</t>
  </si>
  <si>
    <t>17. år</t>
  </si>
  <si>
    <t>18. år</t>
  </si>
  <si>
    <t>19. år</t>
  </si>
  <si>
    <t>21. år</t>
  </si>
  <si>
    <t>22. år</t>
  </si>
  <si>
    <t>23. år</t>
  </si>
  <si>
    <t>24. år</t>
  </si>
  <si>
    <t>25. år</t>
  </si>
  <si>
    <t>26. år</t>
  </si>
  <si>
    <t>27. år</t>
  </si>
  <si>
    <t>28. år</t>
  </si>
  <si>
    <t>29. år</t>
  </si>
  <si>
    <t xml:space="preserve"> -  rente*0,3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</si>
</sst>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8000"/>
      <name val="Calibri"/>
      <scheme val="minor"/>
    </font>
    <font>
      <b/>
      <sz val="28"/>
      <color theme="1"/>
      <name val="Calibri"/>
      <scheme val="minor"/>
    </font>
    <font>
      <sz val="12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9" fontId="0" fillId="0" borderId="0" xfId="0" applyNumberFormat="1"/>
    <xf numFmtId="0" fontId="1" fillId="0" borderId="0" xfId="0" applyFont="1"/>
    <xf numFmtId="4" fontId="1" fillId="2" borderId="0" xfId="0" applyNumberFormat="1" applyFont="1" applyFill="1"/>
    <xf numFmtId="4" fontId="0" fillId="2" borderId="0" xfId="0" applyNumberFormat="1" applyFill="1"/>
    <xf numFmtId="4" fontId="0" fillId="0" borderId="0" xfId="0" applyNumberFormat="1"/>
    <xf numFmtId="9" fontId="0" fillId="2" borderId="0" xfId="0" applyNumberFormat="1" applyFill="1"/>
    <xf numFmtId="4" fontId="2" fillId="0" borderId="0" xfId="0" applyNumberFormat="1" applyFont="1"/>
    <xf numFmtId="4" fontId="1" fillId="0" borderId="0" xfId="0" applyNumberFormat="1" applyFont="1"/>
    <xf numFmtId="0" fontId="5" fillId="0" borderId="0" xfId="0" applyFont="1"/>
    <xf numFmtId="0" fontId="0" fillId="3" borderId="0" xfId="0" applyFill="1"/>
    <xf numFmtId="4" fontId="0" fillId="3" borderId="0" xfId="0" applyNumberFormat="1" applyFill="1"/>
    <xf numFmtId="0" fontId="0" fillId="4" borderId="0" xfId="0" applyFill="1"/>
    <xf numFmtId="0" fontId="6" fillId="0" borderId="0" xfId="0" applyFont="1"/>
    <xf numFmtId="0" fontId="0" fillId="5" borderId="0" xfId="0" applyFill="1"/>
    <xf numFmtId="0" fontId="7" fillId="3" borderId="0" xfId="0" applyFont="1" applyFill="1"/>
    <xf numFmtId="0" fontId="1" fillId="4" borderId="0" xfId="0" applyFont="1" applyFill="1"/>
    <xf numFmtId="0" fontId="0" fillId="6" borderId="0" xfId="0" applyFill="1"/>
    <xf numFmtId="9" fontId="0" fillId="3" borderId="0" xfId="0" applyNumberFormat="1" applyFill="1"/>
    <xf numFmtId="0" fontId="0" fillId="0" borderId="0" xfId="0" applyAlignment="1">
      <alignment horizontal="center"/>
    </xf>
  </cellXfs>
  <cellStyles count="17">
    <cellStyle name="Besøgt link" xfId="2" builtinId="9" hidden="1"/>
    <cellStyle name="Besøgt link" xfId="4" builtinId="9" hidden="1"/>
    <cellStyle name="Besøgt link" xfId="6" builtinId="9" hidden="1"/>
    <cellStyle name="Besøgt link" xfId="8" builtinId="9" hidden="1"/>
    <cellStyle name="Besøgt link" xfId="10" builtinId="9" hidden="1"/>
    <cellStyle name="Besøgt link" xfId="12" builtinId="9" hidden="1"/>
    <cellStyle name="Besøgt link" xfId="14" builtinId="9" hidden="1"/>
    <cellStyle name="Besøgt 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Pil!$A$49</c:f>
              <c:strCache>
                <c:ptCount val="1"/>
                <c:pt idx="0">
                  <c:v>Kloakering (150m3)</c:v>
                </c:pt>
              </c:strCache>
            </c:strRef>
          </c:tx>
          <c:marker>
            <c:symbol val="none"/>
          </c:marker>
          <c:cat>
            <c:strRef>
              <c:f>Pil!$B$48:$F$48</c:f>
              <c:strCache>
                <c:ptCount val="5"/>
                <c:pt idx="0">
                  <c:v>1. år</c:v>
                </c:pt>
                <c:pt idx="1">
                  <c:v>5. år</c:v>
                </c:pt>
                <c:pt idx="2">
                  <c:v>10. år</c:v>
                </c:pt>
                <c:pt idx="3">
                  <c:v>20. år</c:v>
                </c:pt>
                <c:pt idx="4">
                  <c:v>30. år</c:v>
                </c:pt>
              </c:strCache>
            </c:strRef>
          </c:cat>
          <c:val>
            <c:numRef>
              <c:f>Pil!$B$49:$F$49</c:f>
              <c:numCache>
                <c:formatCode>#,##0.00</c:formatCode>
                <c:ptCount val="5"/>
                <c:pt idx="0">
                  <c:v>77872.07</c:v>
                </c:pt>
                <c:pt idx="1">
                  <c:v>98407.96990400001</c:v>
                </c:pt>
                <c:pt idx="2">
                  <c:v>129050.4681217575</c:v>
                </c:pt>
                <c:pt idx="3">
                  <c:v>211690.135377635</c:v>
                </c:pt>
                <c:pt idx="4">
                  <c:v>334017.0305407013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Pil!$A$50</c:f>
              <c:strCache>
                <c:ptCount val="1"/>
                <c:pt idx="0">
                  <c:v>pil med lån</c:v>
                </c:pt>
              </c:strCache>
            </c:strRef>
          </c:tx>
          <c:marker>
            <c:symbol val="none"/>
          </c:marker>
          <c:cat>
            <c:strRef>
              <c:f>Pil!$B$48:$F$48</c:f>
              <c:strCache>
                <c:ptCount val="5"/>
                <c:pt idx="0">
                  <c:v>1. år</c:v>
                </c:pt>
                <c:pt idx="1">
                  <c:v>5. år</c:v>
                </c:pt>
                <c:pt idx="2">
                  <c:v>10. år</c:v>
                </c:pt>
                <c:pt idx="3">
                  <c:v>20. år</c:v>
                </c:pt>
                <c:pt idx="4">
                  <c:v>30. år</c:v>
                </c:pt>
              </c:strCache>
            </c:strRef>
          </c:cat>
          <c:val>
            <c:numRef>
              <c:f>Pil!$B$50:$F$50</c:f>
              <c:numCache>
                <c:formatCode>#,##0.00</c:formatCode>
                <c:ptCount val="5"/>
                <c:pt idx="0">
                  <c:v>19832.42857142857</c:v>
                </c:pt>
                <c:pt idx="1">
                  <c:v>61203.28143725714</c:v>
                </c:pt>
                <c:pt idx="2">
                  <c:v>117749.7054741593</c:v>
                </c:pt>
                <c:pt idx="3">
                  <c:v>248813.8623345135</c:v>
                </c:pt>
                <c:pt idx="4">
                  <c:v>296466.8586683901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Pil!$A$51</c:f>
              <c:strCache>
                <c:ptCount val="1"/>
                <c:pt idx="0">
                  <c:v>Pil u. Lån</c:v>
                </c:pt>
              </c:strCache>
            </c:strRef>
          </c:tx>
          <c:marker>
            <c:symbol val="none"/>
          </c:marker>
          <c:cat>
            <c:strRef>
              <c:f>Pil!$B$48:$F$48</c:f>
              <c:strCache>
                <c:ptCount val="5"/>
                <c:pt idx="0">
                  <c:v>1. år</c:v>
                </c:pt>
                <c:pt idx="1">
                  <c:v>5. år</c:v>
                </c:pt>
                <c:pt idx="2">
                  <c:v>10. år</c:v>
                </c:pt>
                <c:pt idx="3">
                  <c:v>20. år</c:v>
                </c:pt>
                <c:pt idx="4">
                  <c:v>30. år</c:v>
                </c:pt>
              </c:strCache>
            </c:strRef>
          </c:cat>
          <c:val>
            <c:numRef>
              <c:f>Pil!$B$51:$F$51</c:f>
              <c:numCache>
                <c:formatCode>#,##0.00</c:formatCode>
                <c:ptCount val="5"/>
                <c:pt idx="0">
                  <c:v>136811.4285714286</c:v>
                </c:pt>
                <c:pt idx="1">
                  <c:v>144811.2814372572</c:v>
                </c:pt>
                <c:pt idx="2">
                  <c:v>156748.2054741593</c:v>
                </c:pt>
                <c:pt idx="3">
                  <c:v>188940.8623345135</c:v>
                </c:pt>
                <c:pt idx="4">
                  <c:v>236593.8586683901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95828008"/>
        <c:axId val="-2070431384"/>
      </c:lineChart>
      <c:catAx>
        <c:axId val="-2095828008"/>
        <c:scaling>
          <c:orientation val="minMax"/>
        </c:scaling>
        <c:delete val="0"/>
        <c:axPos val="b"/>
        <c:majorTickMark val="out"/>
        <c:minorTickMark val="none"/>
        <c:tickLblPos val="nextTo"/>
        <c:crossAx val="-2070431384"/>
        <c:crosses val="autoZero"/>
        <c:auto val="1"/>
        <c:lblAlgn val="ctr"/>
        <c:lblOffset val="100"/>
        <c:noMultiLvlLbl val="0"/>
      </c:catAx>
      <c:valAx>
        <c:axId val="-207043138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2095828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4144424789843"/>
          <c:y val="0.271996573344999"/>
          <c:w val="0.221479626179928"/>
          <c:h val="0.278929352580927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'Beplantet filter'!$A$45</c:f>
              <c:strCache>
                <c:ptCount val="1"/>
                <c:pt idx="0">
                  <c:v>Kloakering (150m3)</c:v>
                </c:pt>
              </c:strCache>
            </c:strRef>
          </c:tx>
          <c:marker>
            <c:symbol val="none"/>
          </c:marker>
          <c:cat>
            <c:strRef>
              <c:f>'Beplantet filter'!$B$44:$F$44</c:f>
              <c:strCache>
                <c:ptCount val="5"/>
                <c:pt idx="0">
                  <c:v>1. år</c:v>
                </c:pt>
                <c:pt idx="1">
                  <c:v>5. år</c:v>
                </c:pt>
                <c:pt idx="2">
                  <c:v>10. år</c:v>
                </c:pt>
                <c:pt idx="3">
                  <c:v>20. år</c:v>
                </c:pt>
                <c:pt idx="4">
                  <c:v>30. år</c:v>
                </c:pt>
              </c:strCache>
            </c:strRef>
          </c:cat>
          <c:val>
            <c:numRef>
              <c:f>'Beplantet filter'!$B$45:$F$45</c:f>
              <c:numCache>
                <c:formatCode>#,##0.00</c:formatCode>
                <c:ptCount val="5"/>
                <c:pt idx="0">
                  <c:v>77872.07</c:v>
                </c:pt>
                <c:pt idx="1">
                  <c:v>113478.67064</c:v>
                </c:pt>
                <c:pt idx="2">
                  <c:v>166608.8086788537</c:v>
                </c:pt>
                <c:pt idx="3">
                  <c:v>309895.3285176735</c:v>
                </c:pt>
                <c:pt idx="4">
                  <c:v>521994.3806149257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'Beplantet filter'!$A$46</c:f>
              <c:strCache>
                <c:ptCount val="1"/>
                <c:pt idx="0">
                  <c:v>filter med lån</c:v>
                </c:pt>
              </c:strCache>
            </c:strRef>
          </c:tx>
          <c:marker>
            <c:symbol val="none"/>
          </c:marker>
          <c:cat>
            <c:strRef>
              <c:f>'Beplantet filter'!$B$44:$F$44</c:f>
              <c:strCache>
                <c:ptCount val="5"/>
                <c:pt idx="0">
                  <c:v>1. år</c:v>
                </c:pt>
                <c:pt idx="1">
                  <c:v>5. år</c:v>
                </c:pt>
                <c:pt idx="2">
                  <c:v>10. år</c:v>
                </c:pt>
                <c:pt idx="3">
                  <c:v>20. år</c:v>
                </c:pt>
                <c:pt idx="4">
                  <c:v>30. år</c:v>
                </c:pt>
              </c:strCache>
            </c:strRef>
          </c:cat>
          <c:val>
            <c:numRef>
              <c:f>'Beplantet filter'!$B$46:$F$46</c:f>
              <c:numCache>
                <c:formatCode>#,##0.00</c:formatCode>
                <c:ptCount val="5"/>
                <c:pt idx="0">
                  <c:v>15502.0</c:v>
                </c:pt>
                <c:pt idx="1">
                  <c:v>31566.448384</c:v>
                </c:pt>
                <c:pt idx="2">
                  <c:v>53143.9160684438</c:v>
                </c:pt>
                <c:pt idx="3">
                  <c:v>101442.7117863753</c:v>
                </c:pt>
                <c:pt idx="4">
                  <c:v>105388.7406626033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'Beplantet filter'!$A$47</c:f>
              <c:strCache>
                <c:ptCount val="1"/>
                <c:pt idx="0">
                  <c:v>Filter u. Lån</c:v>
                </c:pt>
              </c:strCache>
            </c:strRef>
          </c:tx>
          <c:marker>
            <c:symbol val="none"/>
          </c:marker>
          <c:cat>
            <c:strRef>
              <c:f>'Beplantet filter'!$B$44:$F$44</c:f>
              <c:strCache>
                <c:ptCount val="5"/>
                <c:pt idx="0">
                  <c:v>1. år</c:v>
                </c:pt>
                <c:pt idx="1">
                  <c:v>5. år</c:v>
                </c:pt>
                <c:pt idx="2">
                  <c:v>10. år</c:v>
                </c:pt>
                <c:pt idx="3">
                  <c:v>20. år</c:v>
                </c:pt>
                <c:pt idx="4">
                  <c:v>30. år</c:v>
                </c:pt>
              </c:strCache>
            </c:strRef>
          </c:cat>
          <c:val>
            <c:numRef>
              <c:f>'Beplantet filter'!$B$47:$F$47</c:f>
              <c:numCache>
                <c:formatCode>#,##0.00</c:formatCode>
                <c:ptCount val="5"/>
                <c:pt idx="0">
                  <c:v>71800.0</c:v>
                </c:pt>
                <c:pt idx="1">
                  <c:v>72462.44838400002</c:v>
                </c:pt>
                <c:pt idx="2">
                  <c:v>73450.91606844381</c:v>
                </c:pt>
                <c:pt idx="3">
                  <c:v>76116.71178637533</c:v>
                </c:pt>
                <c:pt idx="4">
                  <c:v>80062.74066260329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55134360"/>
        <c:axId val="-2055131384"/>
      </c:lineChart>
      <c:catAx>
        <c:axId val="-2055134360"/>
        <c:scaling>
          <c:orientation val="minMax"/>
        </c:scaling>
        <c:delete val="0"/>
        <c:axPos val="b"/>
        <c:majorTickMark val="out"/>
        <c:minorTickMark val="none"/>
        <c:tickLblPos val="nextTo"/>
        <c:crossAx val="-2055131384"/>
        <c:crosses val="autoZero"/>
        <c:auto val="1"/>
        <c:lblAlgn val="ctr"/>
        <c:lblOffset val="100"/>
        <c:noMultiLvlLbl val="0"/>
      </c:catAx>
      <c:valAx>
        <c:axId val="-205513138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20551343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10</xdr:row>
      <xdr:rowOff>165100</xdr:rowOff>
    </xdr:from>
    <xdr:to>
      <xdr:col>10</xdr:col>
      <xdr:colOff>304800</xdr:colOff>
      <xdr:row>25</xdr:row>
      <xdr:rowOff>50800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101600</xdr:colOff>
      <xdr:row>7</xdr:row>
      <xdr:rowOff>0</xdr:rowOff>
    </xdr:from>
    <xdr:to>
      <xdr:col>9</xdr:col>
      <xdr:colOff>571500</xdr:colOff>
      <xdr:row>26</xdr:row>
      <xdr:rowOff>50800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2"/>
  <sheetViews>
    <sheetView tabSelected="1" workbookViewId="0">
      <selection activeCell="B29" sqref="B29"/>
    </sheetView>
  </sheetViews>
  <sheetFormatPr baseColWidth="10" defaultRowHeight="15" x14ac:dyDescent="0"/>
  <cols>
    <col min="1" max="1" width="20.83203125" customWidth="1"/>
    <col min="2" max="2" width="11.6640625" customWidth="1"/>
    <col min="4" max="4" width="13" customWidth="1"/>
    <col min="6" max="6" width="13.6640625" customWidth="1"/>
    <col min="7" max="11" width="10.83203125" customWidth="1"/>
    <col min="12" max="33" width="10.83203125" hidden="1" customWidth="1"/>
    <col min="34" max="34" width="10.83203125" customWidth="1"/>
  </cols>
  <sheetData>
    <row r="1" spans="1:23">
      <c r="C1" s="2" t="s">
        <v>32</v>
      </c>
      <c r="D1" s="2" t="s">
        <v>57</v>
      </c>
      <c r="E1" s="2" t="s">
        <v>58</v>
      </c>
      <c r="F1" s="2" t="s">
        <v>63</v>
      </c>
      <c r="G1" s="2" t="s">
        <v>33</v>
      </c>
      <c r="H1" s="2" t="s">
        <v>64</v>
      </c>
      <c r="I1" s="2" t="s">
        <v>65</v>
      </c>
      <c r="J1" s="2" t="s">
        <v>66</v>
      </c>
      <c r="K1" s="2" t="s">
        <v>67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</row>
    <row r="2" spans="1:23">
      <c r="A2">
        <f>B10</f>
        <v>130000</v>
      </c>
      <c r="B2" t="s">
        <v>0</v>
      </c>
      <c r="C2">
        <f t="shared" ref="C2:V2" si="0">$A$2/$V$1</f>
        <v>6500</v>
      </c>
      <c r="D2">
        <f t="shared" si="0"/>
        <v>6500</v>
      </c>
      <c r="E2">
        <f t="shared" si="0"/>
        <v>6500</v>
      </c>
      <c r="F2">
        <f t="shared" si="0"/>
        <v>6500</v>
      </c>
      <c r="G2">
        <f t="shared" si="0"/>
        <v>6500</v>
      </c>
      <c r="H2">
        <f t="shared" si="0"/>
        <v>6500</v>
      </c>
      <c r="I2">
        <f t="shared" si="0"/>
        <v>6500</v>
      </c>
      <c r="J2">
        <f t="shared" si="0"/>
        <v>6500</v>
      </c>
      <c r="K2">
        <f t="shared" si="0"/>
        <v>6500</v>
      </c>
      <c r="L2">
        <f t="shared" si="0"/>
        <v>6500</v>
      </c>
      <c r="M2">
        <f t="shared" si="0"/>
        <v>6500</v>
      </c>
      <c r="N2">
        <f t="shared" si="0"/>
        <v>6500</v>
      </c>
      <c r="O2">
        <f t="shared" si="0"/>
        <v>6500</v>
      </c>
      <c r="P2">
        <f t="shared" si="0"/>
        <v>6500</v>
      </c>
      <c r="Q2">
        <f t="shared" si="0"/>
        <v>6500</v>
      </c>
      <c r="R2">
        <f t="shared" si="0"/>
        <v>6500</v>
      </c>
      <c r="S2">
        <f t="shared" si="0"/>
        <v>6500</v>
      </c>
      <c r="T2">
        <f t="shared" si="0"/>
        <v>6500</v>
      </c>
      <c r="U2">
        <f t="shared" si="0"/>
        <v>6500</v>
      </c>
      <c r="V2">
        <f t="shared" si="0"/>
        <v>6500</v>
      </c>
      <c r="W2">
        <f t="shared" ref="W2:W3" si="1">SUM(C2:V2)</f>
        <v>130000</v>
      </c>
    </row>
    <row r="3" spans="1:23">
      <c r="A3" s="18">
        <v>0.06</v>
      </c>
      <c r="B3" s="1" t="s">
        <v>1</v>
      </c>
      <c r="C3">
        <f>A2*A3</f>
        <v>7800</v>
      </c>
      <c r="D3">
        <f t="shared" ref="D3:V3" si="2">C5*$A$3</f>
        <v>7410</v>
      </c>
      <c r="E3">
        <f t="shared" si="2"/>
        <v>7020</v>
      </c>
      <c r="F3">
        <f t="shared" si="2"/>
        <v>6630</v>
      </c>
      <c r="G3">
        <f t="shared" si="2"/>
        <v>6240</v>
      </c>
      <c r="H3">
        <f t="shared" si="2"/>
        <v>5850</v>
      </c>
      <c r="I3">
        <f t="shared" si="2"/>
        <v>5460</v>
      </c>
      <c r="J3">
        <f t="shared" si="2"/>
        <v>5070</v>
      </c>
      <c r="K3">
        <f t="shared" si="2"/>
        <v>4680</v>
      </c>
      <c r="L3">
        <f t="shared" si="2"/>
        <v>4290</v>
      </c>
      <c r="M3">
        <f t="shared" si="2"/>
        <v>3900</v>
      </c>
      <c r="N3">
        <f t="shared" si="2"/>
        <v>3510</v>
      </c>
      <c r="O3">
        <f t="shared" si="2"/>
        <v>3120</v>
      </c>
      <c r="P3">
        <f t="shared" si="2"/>
        <v>2730</v>
      </c>
      <c r="Q3">
        <f t="shared" si="2"/>
        <v>2340</v>
      </c>
      <c r="R3">
        <f t="shared" si="2"/>
        <v>1950</v>
      </c>
      <c r="S3">
        <f t="shared" si="2"/>
        <v>1560</v>
      </c>
      <c r="T3">
        <f t="shared" si="2"/>
        <v>1170</v>
      </c>
      <c r="U3">
        <f t="shared" si="2"/>
        <v>780</v>
      </c>
      <c r="V3">
        <f t="shared" si="2"/>
        <v>390</v>
      </c>
      <c r="W3">
        <f t="shared" si="1"/>
        <v>81900</v>
      </c>
    </row>
    <row r="4" spans="1:23">
      <c r="B4" t="s">
        <v>2</v>
      </c>
      <c r="C4">
        <f t="shared" ref="C4:V4" si="3">C2+C3</f>
        <v>14300</v>
      </c>
      <c r="D4">
        <f t="shared" si="3"/>
        <v>13910</v>
      </c>
      <c r="E4">
        <f t="shared" si="3"/>
        <v>13520</v>
      </c>
      <c r="F4">
        <f t="shared" si="3"/>
        <v>13130</v>
      </c>
      <c r="G4">
        <f t="shared" si="3"/>
        <v>12740</v>
      </c>
      <c r="H4">
        <f t="shared" si="3"/>
        <v>12350</v>
      </c>
      <c r="I4">
        <f t="shared" si="3"/>
        <v>11960</v>
      </c>
      <c r="J4">
        <f t="shared" si="3"/>
        <v>11570</v>
      </c>
      <c r="K4">
        <f t="shared" si="3"/>
        <v>11180</v>
      </c>
      <c r="L4">
        <f t="shared" si="3"/>
        <v>10790</v>
      </c>
      <c r="M4">
        <f t="shared" si="3"/>
        <v>10400</v>
      </c>
      <c r="N4">
        <f t="shared" si="3"/>
        <v>10010</v>
      </c>
      <c r="O4">
        <f t="shared" si="3"/>
        <v>9620</v>
      </c>
      <c r="P4">
        <f t="shared" si="3"/>
        <v>9230</v>
      </c>
      <c r="Q4">
        <f t="shared" si="3"/>
        <v>8840</v>
      </c>
      <c r="R4">
        <f t="shared" si="3"/>
        <v>8450</v>
      </c>
      <c r="S4">
        <f t="shared" si="3"/>
        <v>8060</v>
      </c>
      <c r="T4">
        <f t="shared" si="3"/>
        <v>7670</v>
      </c>
      <c r="U4">
        <f t="shared" si="3"/>
        <v>7280</v>
      </c>
      <c r="V4">
        <f t="shared" si="3"/>
        <v>6890</v>
      </c>
      <c r="W4">
        <f>SUM(C4:V4)</f>
        <v>211900</v>
      </c>
    </row>
    <row r="5" spans="1:23">
      <c r="B5" t="s">
        <v>3</v>
      </c>
      <c r="C5">
        <f>A2-C2</f>
        <v>123500</v>
      </c>
      <c r="D5">
        <f t="shared" ref="D5:V5" si="4">C5-D2</f>
        <v>117000</v>
      </c>
      <c r="E5">
        <f t="shared" si="4"/>
        <v>110500</v>
      </c>
      <c r="F5">
        <f t="shared" si="4"/>
        <v>104000</v>
      </c>
      <c r="G5">
        <f t="shared" si="4"/>
        <v>97500</v>
      </c>
      <c r="H5">
        <f t="shared" si="4"/>
        <v>91000</v>
      </c>
      <c r="I5">
        <f t="shared" si="4"/>
        <v>84500</v>
      </c>
      <c r="J5">
        <f t="shared" si="4"/>
        <v>78000</v>
      </c>
      <c r="K5">
        <f t="shared" si="4"/>
        <v>71500</v>
      </c>
      <c r="L5">
        <f t="shared" si="4"/>
        <v>65000</v>
      </c>
      <c r="M5">
        <f t="shared" si="4"/>
        <v>58500</v>
      </c>
      <c r="N5">
        <f t="shared" si="4"/>
        <v>52000</v>
      </c>
      <c r="O5">
        <f t="shared" si="4"/>
        <v>45500</v>
      </c>
      <c r="P5">
        <f t="shared" si="4"/>
        <v>39000</v>
      </c>
      <c r="Q5">
        <f t="shared" si="4"/>
        <v>32500</v>
      </c>
      <c r="R5">
        <f t="shared" si="4"/>
        <v>26000</v>
      </c>
      <c r="S5">
        <f t="shared" si="4"/>
        <v>19500</v>
      </c>
      <c r="T5">
        <f t="shared" si="4"/>
        <v>13000</v>
      </c>
      <c r="U5">
        <f t="shared" si="4"/>
        <v>6500</v>
      </c>
      <c r="V5">
        <f t="shared" si="4"/>
        <v>0</v>
      </c>
    </row>
    <row r="6" spans="1:23" ht="36">
      <c r="A6" s="13" t="s">
        <v>56</v>
      </c>
    </row>
    <row r="7" spans="1:23">
      <c r="A7" s="2" t="s">
        <v>54</v>
      </c>
      <c r="B7" s="12">
        <v>135000</v>
      </c>
      <c r="D7" s="16" t="s">
        <v>55</v>
      </c>
      <c r="E7" s="12"/>
    </row>
    <row r="8" spans="1:23">
      <c r="A8" s="2" t="s">
        <v>4</v>
      </c>
      <c r="B8" s="10">
        <v>140000</v>
      </c>
      <c r="C8" t="s">
        <v>21</v>
      </c>
      <c r="D8" s="12" t="s">
        <v>53</v>
      </c>
      <c r="E8" s="12">
        <v>1745</v>
      </c>
    </row>
    <row r="9" spans="1:23">
      <c r="A9" s="2" t="s">
        <v>5</v>
      </c>
      <c r="B9" s="10">
        <v>10000</v>
      </c>
      <c r="D9" s="12" t="s">
        <v>59</v>
      </c>
      <c r="E9" s="12">
        <v>3265</v>
      </c>
    </row>
    <row r="10" spans="1:23">
      <c r="A10" s="2"/>
      <c r="B10" s="14">
        <f>B8-B9</f>
        <v>130000</v>
      </c>
    </row>
    <row r="11" spans="1:23">
      <c r="A11" s="2"/>
    </row>
    <row r="12" spans="1:23">
      <c r="A12" s="2" t="s">
        <v>6</v>
      </c>
      <c r="B12" s="9">
        <f>SUM(C4:V4)/20</f>
        <v>10595</v>
      </c>
      <c r="C12" t="s">
        <v>7</v>
      </c>
    </row>
    <row r="13" spans="1:23">
      <c r="A13" s="2"/>
      <c r="B13">
        <f>B12/12</f>
        <v>882.91666666666663</v>
      </c>
      <c r="C13" t="s">
        <v>50</v>
      </c>
    </row>
    <row r="14" spans="1:23">
      <c r="A14" s="2"/>
    </row>
    <row r="15" spans="1:23">
      <c r="A15" s="2"/>
    </row>
    <row r="16" spans="1:23">
      <c r="A16" s="2" t="s">
        <v>9</v>
      </c>
      <c r="B16" s="15">
        <v>5000</v>
      </c>
      <c r="C16" t="s">
        <v>7</v>
      </c>
    </row>
    <row r="17" spans="1:33">
      <c r="A17" s="2" t="s">
        <v>10</v>
      </c>
      <c r="B17">
        <v>70</v>
      </c>
    </row>
    <row r="18" spans="1:33">
      <c r="A18" s="2" t="s">
        <v>11</v>
      </c>
      <c r="B18">
        <f>B16/B17</f>
        <v>71.428571428571431</v>
      </c>
      <c r="C18" t="s">
        <v>7</v>
      </c>
    </row>
    <row r="19" spans="1:33">
      <c r="A19" s="2"/>
      <c r="B19">
        <f>B18/12</f>
        <v>5.9523809523809526</v>
      </c>
      <c r="C19" t="s">
        <v>12</v>
      </c>
    </row>
    <row r="20" spans="1:33">
      <c r="A20" s="2"/>
      <c r="D20" s="19" t="s">
        <v>15</v>
      </c>
      <c r="E20" s="19"/>
    </row>
    <row r="21" spans="1:33">
      <c r="A21" s="2"/>
      <c r="D21" s="2" t="s">
        <v>13</v>
      </c>
      <c r="E21" s="2" t="s">
        <v>14</v>
      </c>
      <c r="F21" s="2" t="s">
        <v>46</v>
      </c>
    </row>
    <row r="22" spans="1:33">
      <c r="A22" s="2" t="s">
        <v>16</v>
      </c>
      <c r="B22" s="10">
        <v>145</v>
      </c>
      <c r="D22">
        <f>B22*B17</f>
        <v>10150</v>
      </c>
      <c r="E22">
        <f>D22*12</f>
        <v>121800</v>
      </c>
      <c r="F22">
        <f>B22*12</f>
        <v>1740</v>
      </c>
      <c r="H22" s="2" t="s">
        <v>47</v>
      </c>
    </row>
    <row r="23" spans="1:33">
      <c r="A23" s="2" t="s">
        <v>17</v>
      </c>
      <c r="B23" s="9">
        <f>B13+B19+B22</f>
        <v>1033.8690476190477</v>
      </c>
      <c r="F23">
        <f t="shared" ref="F23:F24" si="5">B23*12</f>
        <v>12406.428571428572</v>
      </c>
    </row>
    <row r="24" spans="1:33">
      <c r="A24" s="2" t="s">
        <v>18</v>
      </c>
      <c r="B24">
        <f>B22+B19</f>
        <v>150.95238095238096</v>
      </c>
      <c r="F24">
        <f t="shared" si="5"/>
        <v>1811.4285714285716</v>
      </c>
    </row>
    <row r="27" spans="1:33">
      <c r="A27" s="2" t="s">
        <v>27</v>
      </c>
    </row>
    <row r="28" spans="1:33">
      <c r="A28" s="2" t="s">
        <v>19</v>
      </c>
      <c r="B28" s="3">
        <v>44809.57</v>
      </c>
      <c r="D28" s="2" t="s">
        <v>32</v>
      </c>
      <c r="E28" s="2" t="s">
        <v>57</v>
      </c>
      <c r="F28" s="2" t="s">
        <v>58</v>
      </c>
      <c r="G28" s="2" t="s">
        <v>63</v>
      </c>
      <c r="H28" s="2" t="s">
        <v>33</v>
      </c>
      <c r="I28" s="2" t="s">
        <v>64</v>
      </c>
      <c r="J28" s="2" t="s">
        <v>65</v>
      </c>
      <c r="K28" s="2" t="s">
        <v>66</v>
      </c>
      <c r="L28" s="2" t="s">
        <v>67</v>
      </c>
      <c r="M28" s="2" t="s">
        <v>34</v>
      </c>
      <c r="N28" s="2" t="s">
        <v>68</v>
      </c>
      <c r="O28" s="2" t="s">
        <v>69</v>
      </c>
      <c r="P28" s="2" t="s">
        <v>70</v>
      </c>
      <c r="Q28" s="2" t="s">
        <v>71</v>
      </c>
      <c r="R28" s="2" t="s">
        <v>72</v>
      </c>
      <c r="S28" s="2" t="s">
        <v>73</v>
      </c>
      <c r="T28" s="2" t="s">
        <v>74</v>
      </c>
      <c r="U28" s="2" t="s">
        <v>75</v>
      </c>
      <c r="V28" s="2" t="s">
        <v>76</v>
      </c>
      <c r="W28" s="2" t="s">
        <v>35</v>
      </c>
      <c r="X28" s="2" t="s">
        <v>77</v>
      </c>
      <c r="Y28" s="2" t="s">
        <v>78</v>
      </c>
      <c r="Z28" s="2" t="s">
        <v>79</v>
      </c>
      <c r="AA28" s="2" t="s">
        <v>80</v>
      </c>
      <c r="AB28" s="2" t="s">
        <v>81</v>
      </c>
      <c r="AC28" s="2" t="s">
        <v>82</v>
      </c>
      <c r="AD28" s="2" t="s">
        <v>83</v>
      </c>
      <c r="AE28" s="2" t="s">
        <v>84</v>
      </c>
      <c r="AF28" s="2" t="s">
        <v>85</v>
      </c>
      <c r="AG28" s="2" t="s">
        <v>36</v>
      </c>
    </row>
    <row r="29" spans="1:33">
      <c r="A29" s="2" t="s">
        <v>20</v>
      </c>
      <c r="B29" s="11">
        <v>25000</v>
      </c>
      <c r="C29" t="s">
        <v>21</v>
      </c>
      <c r="D29" s="5">
        <v>69809.570000000007</v>
      </c>
    </row>
    <row r="30" spans="1:33">
      <c r="A30" s="2" t="s">
        <v>22</v>
      </c>
      <c r="B30" s="11">
        <v>80</v>
      </c>
      <c r="D30" s="5">
        <f>B30*B31</f>
        <v>3900</v>
      </c>
      <c r="E30" s="5">
        <f>D30*(1+$B$33)</f>
        <v>4056</v>
      </c>
      <c r="F30" s="5">
        <f t="shared" ref="F30:AG30" si="6">E30*(1+$B$33)</f>
        <v>4218.24</v>
      </c>
      <c r="G30" s="5">
        <f t="shared" si="6"/>
        <v>4386.9696000000004</v>
      </c>
      <c r="H30" s="5">
        <f t="shared" si="6"/>
        <v>4562.4483840000003</v>
      </c>
      <c r="I30" s="5">
        <f t="shared" si="6"/>
        <v>4744.9463193600004</v>
      </c>
      <c r="J30" s="5">
        <f t="shared" si="6"/>
        <v>4934.7441721344003</v>
      </c>
      <c r="K30" s="5">
        <f t="shared" si="6"/>
        <v>5132.1339390197763</v>
      </c>
      <c r="L30" s="5">
        <f t="shared" si="6"/>
        <v>5337.4192965805678</v>
      </c>
      <c r="M30" s="5">
        <f t="shared" si="6"/>
        <v>5550.9160684437911</v>
      </c>
      <c r="N30" s="5">
        <f t="shared" si="6"/>
        <v>5772.9527111815432</v>
      </c>
      <c r="O30" s="5">
        <f t="shared" si="6"/>
        <v>6003.8708196288053</v>
      </c>
      <c r="P30" s="5">
        <f t="shared" si="6"/>
        <v>6244.0256524139577</v>
      </c>
      <c r="Q30" s="5">
        <f t="shared" si="6"/>
        <v>6493.7866785105161</v>
      </c>
      <c r="R30" s="5">
        <f t="shared" si="6"/>
        <v>6753.5381456509367</v>
      </c>
      <c r="S30" s="5">
        <f t="shared" si="6"/>
        <v>7023.6796714769744</v>
      </c>
      <c r="T30" s="5">
        <f t="shared" si="6"/>
        <v>7304.6268583360534</v>
      </c>
      <c r="U30" s="5">
        <f t="shared" si="6"/>
        <v>7596.8119326694959</v>
      </c>
      <c r="V30" s="5">
        <f t="shared" si="6"/>
        <v>7900.6844099762757</v>
      </c>
      <c r="W30" s="5">
        <f t="shared" si="6"/>
        <v>8216.7117863753265</v>
      </c>
      <c r="X30" s="5">
        <f t="shared" si="6"/>
        <v>8545.3802578303403</v>
      </c>
      <c r="Y30" s="5">
        <f t="shared" si="6"/>
        <v>8887.1954681435545</v>
      </c>
      <c r="Z30" s="5">
        <f t="shared" si="6"/>
        <v>9242.6832868692964</v>
      </c>
      <c r="AA30" s="5">
        <f t="shared" si="6"/>
        <v>9612.3906183440686</v>
      </c>
      <c r="AB30" s="5">
        <f t="shared" si="6"/>
        <v>9996.8862430778318</v>
      </c>
      <c r="AC30" s="5">
        <f t="shared" si="6"/>
        <v>10396.761692800945</v>
      </c>
      <c r="AD30" s="5">
        <f t="shared" si="6"/>
        <v>10812.632160512983</v>
      </c>
      <c r="AE30" s="5">
        <f t="shared" si="6"/>
        <v>11245.137446933502</v>
      </c>
      <c r="AF30" s="5">
        <f t="shared" si="6"/>
        <v>11694.942944810842</v>
      </c>
      <c r="AG30" s="5">
        <f t="shared" si="6"/>
        <v>12162.740662603277</v>
      </c>
    </row>
    <row r="31" spans="1:33">
      <c r="A31" s="2" t="s">
        <v>23</v>
      </c>
      <c r="B31" s="4">
        <v>48.75</v>
      </c>
    </row>
    <row r="32" spans="1:33">
      <c r="A32" s="2" t="s">
        <v>24</v>
      </c>
      <c r="B32" s="4">
        <v>750</v>
      </c>
      <c r="D32" s="5">
        <v>750</v>
      </c>
      <c r="E32" s="5">
        <f>D32*(1+$B$33)</f>
        <v>780</v>
      </c>
      <c r="F32" s="5">
        <f t="shared" ref="F32:AG32" si="7">E32*(1+$B$33)</f>
        <v>811.2</v>
      </c>
      <c r="G32" s="5">
        <f t="shared" si="7"/>
        <v>843.64800000000002</v>
      </c>
      <c r="H32" s="5">
        <f t="shared" si="7"/>
        <v>877.39392000000009</v>
      </c>
      <c r="I32" s="5">
        <f t="shared" si="7"/>
        <v>912.4896768000001</v>
      </c>
      <c r="J32" s="5">
        <f t="shared" si="7"/>
        <v>948.98926387200015</v>
      </c>
      <c r="K32" s="5">
        <f t="shared" si="7"/>
        <v>986.94883442688024</v>
      </c>
      <c r="L32" s="5">
        <f t="shared" si="7"/>
        <v>1026.4267878039554</v>
      </c>
      <c r="M32" s="5">
        <f t="shared" si="7"/>
        <v>1067.4838593161137</v>
      </c>
      <c r="N32" s="5">
        <f t="shared" si="7"/>
        <v>1110.1832136887583</v>
      </c>
      <c r="O32" s="5">
        <f t="shared" si="7"/>
        <v>1154.5905422363087</v>
      </c>
      <c r="P32" s="5">
        <f t="shared" si="7"/>
        <v>1200.7741639257611</v>
      </c>
      <c r="Q32" s="5">
        <f t="shared" si="7"/>
        <v>1248.8051304827916</v>
      </c>
      <c r="R32" s="5">
        <f t="shared" si="7"/>
        <v>1298.7573357021033</v>
      </c>
      <c r="S32" s="5">
        <f t="shared" si="7"/>
        <v>1350.7076291301876</v>
      </c>
      <c r="T32" s="5">
        <f t="shared" si="7"/>
        <v>1404.7359342953951</v>
      </c>
      <c r="U32" s="5">
        <f t="shared" si="7"/>
        <v>1460.9253716672108</v>
      </c>
      <c r="V32" s="5">
        <f t="shared" si="7"/>
        <v>1519.3623865338993</v>
      </c>
      <c r="W32" s="5">
        <f t="shared" si="7"/>
        <v>1580.1368819952554</v>
      </c>
      <c r="X32" s="5">
        <f t="shared" si="7"/>
        <v>1643.3423572750658</v>
      </c>
      <c r="Y32" s="5">
        <f t="shared" si="7"/>
        <v>1709.0760515660684</v>
      </c>
      <c r="Z32" s="5">
        <f t="shared" si="7"/>
        <v>1777.4390936287111</v>
      </c>
      <c r="AA32" s="5">
        <f t="shared" si="7"/>
        <v>1848.5366573738597</v>
      </c>
      <c r="AB32" s="5">
        <f t="shared" si="7"/>
        <v>1922.4781236688141</v>
      </c>
      <c r="AC32" s="5">
        <f t="shared" si="7"/>
        <v>1999.3772486155667</v>
      </c>
      <c r="AD32" s="5">
        <f t="shared" si="7"/>
        <v>2079.3523385601893</v>
      </c>
      <c r="AE32" s="5">
        <f t="shared" si="7"/>
        <v>2162.526432102597</v>
      </c>
      <c r="AF32" s="5">
        <f t="shared" si="7"/>
        <v>2249.0274893867008</v>
      </c>
      <c r="AG32" s="5">
        <f t="shared" si="7"/>
        <v>2338.9885889621692</v>
      </c>
    </row>
    <row r="33" spans="1:33">
      <c r="A33" s="2" t="s">
        <v>25</v>
      </c>
      <c r="B33" s="6">
        <v>0.04</v>
      </c>
      <c r="D33" s="7">
        <v>77872.070000000007</v>
      </c>
      <c r="E33" s="7">
        <f>E30+E32</f>
        <v>4836</v>
      </c>
      <c r="F33" s="7">
        <f t="shared" ref="F33:AG33" si="8">F30+F32</f>
        <v>5029.4399999999996</v>
      </c>
      <c r="G33" s="7">
        <f t="shared" si="8"/>
        <v>5230.6176000000005</v>
      </c>
      <c r="H33" s="7">
        <f t="shared" si="8"/>
        <v>5439.8423040000007</v>
      </c>
      <c r="I33" s="7">
        <f t="shared" si="8"/>
        <v>5657.4359961600003</v>
      </c>
      <c r="J33" s="7">
        <f t="shared" si="8"/>
        <v>5883.7334360064006</v>
      </c>
      <c r="K33" s="7">
        <f t="shared" si="8"/>
        <v>6119.0827734466566</v>
      </c>
      <c r="L33" s="7">
        <f t="shared" si="8"/>
        <v>6363.8460843845232</v>
      </c>
      <c r="M33" s="7">
        <f t="shared" si="8"/>
        <v>6618.399927759905</v>
      </c>
      <c r="N33" s="7">
        <f t="shared" si="8"/>
        <v>6883.1359248703011</v>
      </c>
      <c r="O33" s="7">
        <f t="shared" si="8"/>
        <v>7158.4613618651138</v>
      </c>
      <c r="P33" s="7">
        <f t="shared" si="8"/>
        <v>7444.7998163397187</v>
      </c>
      <c r="Q33" s="7">
        <f t="shared" si="8"/>
        <v>7742.5918089933075</v>
      </c>
      <c r="R33" s="7">
        <f t="shared" si="8"/>
        <v>8052.2954813530396</v>
      </c>
      <c r="S33" s="7">
        <f t="shared" si="8"/>
        <v>8374.3873006071626</v>
      </c>
      <c r="T33" s="7">
        <f t="shared" si="8"/>
        <v>8709.3627926314475</v>
      </c>
      <c r="U33" s="7">
        <f t="shared" si="8"/>
        <v>9057.7373043367061</v>
      </c>
      <c r="V33" s="7">
        <f t="shared" si="8"/>
        <v>9420.0467965101743</v>
      </c>
      <c r="W33" s="7">
        <f t="shared" si="8"/>
        <v>9796.8486683705814</v>
      </c>
      <c r="X33" s="7">
        <f t="shared" si="8"/>
        <v>10188.722615105406</v>
      </c>
      <c r="Y33" s="7">
        <f t="shared" si="8"/>
        <v>10596.271519709622</v>
      </c>
      <c r="Z33" s="7">
        <f t="shared" si="8"/>
        <v>11020.122380498007</v>
      </c>
      <c r="AA33" s="7">
        <f t="shared" si="8"/>
        <v>11460.927275717928</v>
      </c>
      <c r="AB33" s="7">
        <f t="shared" si="8"/>
        <v>11919.364366746646</v>
      </c>
      <c r="AC33" s="7">
        <f t="shared" si="8"/>
        <v>12396.138941416511</v>
      </c>
      <c r="AD33" s="7">
        <f t="shared" si="8"/>
        <v>12891.984499073173</v>
      </c>
      <c r="AE33" s="7">
        <f t="shared" si="8"/>
        <v>13407.663879036099</v>
      </c>
      <c r="AF33" s="7">
        <f t="shared" si="8"/>
        <v>13943.970434197543</v>
      </c>
      <c r="AG33" s="7">
        <f t="shared" si="8"/>
        <v>14501.729251565446</v>
      </c>
    </row>
    <row r="34" spans="1:33">
      <c r="C34" t="s">
        <v>45</v>
      </c>
      <c r="D34">
        <f>D33/12</f>
        <v>6489.3391666666676</v>
      </c>
      <c r="E34">
        <f t="shared" ref="E34:AG34" si="9">E33/12</f>
        <v>403</v>
      </c>
      <c r="F34">
        <f t="shared" si="9"/>
        <v>419.11999999999995</v>
      </c>
      <c r="G34">
        <f t="shared" si="9"/>
        <v>435.88480000000004</v>
      </c>
      <c r="H34">
        <f t="shared" si="9"/>
        <v>453.32019200000008</v>
      </c>
      <c r="I34">
        <f t="shared" si="9"/>
        <v>471.45299968</v>
      </c>
      <c r="J34">
        <f t="shared" si="9"/>
        <v>490.31111966720005</v>
      </c>
      <c r="K34">
        <f t="shared" si="9"/>
        <v>509.92356445388805</v>
      </c>
      <c r="L34">
        <f t="shared" si="9"/>
        <v>530.32050703204357</v>
      </c>
      <c r="M34">
        <f t="shared" si="9"/>
        <v>551.53332731332546</v>
      </c>
      <c r="N34">
        <f t="shared" si="9"/>
        <v>573.59466040585846</v>
      </c>
      <c r="O34">
        <f t="shared" si="9"/>
        <v>596.53844682209285</v>
      </c>
      <c r="P34">
        <f t="shared" si="9"/>
        <v>620.39998469497652</v>
      </c>
      <c r="Q34">
        <f t="shared" si="9"/>
        <v>645.21598408277566</v>
      </c>
      <c r="R34">
        <f t="shared" si="9"/>
        <v>671.02462344608659</v>
      </c>
      <c r="S34">
        <f t="shared" si="9"/>
        <v>697.86560838393018</v>
      </c>
      <c r="T34">
        <f t="shared" si="9"/>
        <v>725.78023271928726</v>
      </c>
      <c r="U34">
        <f t="shared" si="9"/>
        <v>754.81144202805888</v>
      </c>
      <c r="V34">
        <f t="shared" si="9"/>
        <v>785.00389970918116</v>
      </c>
      <c r="W34">
        <f t="shared" si="9"/>
        <v>816.40405569754842</v>
      </c>
      <c r="X34">
        <f t="shared" si="9"/>
        <v>849.0602179254505</v>
      </c>
      <c r="Y34">
        <f t="shared" si="9"/>
        <v>883.02262664246848</v>
      </c>
      <c r="Z34">
        <f t="shared" si="9"/>
        <v>918.34353170816723</v>
      </c>
      <c r="AA34">
        <f t="shared" si="9"/>
        <v>955.07727297649399</v>
      </c>
      <c r="AB34">
        <f t="shared" si="9"/>
        <v>993.28036389555382</v>
      </c>
      <c r="AC34">
        <f t="shared" si="9"/>
        <v>1033.011578451376</v>
      </c>
      <c r="AD34">
        <f t="shared" si="9"/>
        <v>1074.3320415894311</v>
      </c>
      <c r="AE34">
        <f t="shared" si="9"/>
        <v>1117.3053232530083</v>
      </c>
      <c r="AF34">
        <f t="shared" si="9"/>
        <v>1161.9975361831287</v>
      </c>
      <c r="AG34">
        <f t="shared" si="9"/>
        <v>1208.4774376304538</v>
      </c>
    </row>
    <row r="35" spans="1:33">
      <c r="C35" t="s">
        <v>26</v>
      </c>
    </row>
    <row r="37" spans="1:33">
      <c r="A37" s="2" t="s">
        <v>60</v>
      </c>
      <c r="D37" s="2" t="s">
        <v>32</v>
      </c>
      <c r="E37" s="2" t="s">
        <v>57</v>
      </c>
      <c r="F37" s="2" t="s">
        <v>58</v>
      </c>
      <c r="G37" s="2" t="s">
        <v>63</v>
      </c>
      <c r="H37" s="2" t="s">
        <v>33</v>
      </c>
      <c r="I37" s="2" t="s">
        <v>64</v>
      </c>
      <c r="J37" s="2" t="s">
        <v>65</v>
      </c>
      <c r="K37" s="2" t="s">
        <v>66</v>
      </c>
      <c r="L37" s="2" t="s">
        <v>67</v>
      </c>
      <c r="M37" s="2" t="s">
        <v>34</v>
      </c>
      <c r="N37" s="2" t="s">
        <v>68</v>
      </c>
      <c r="O37" s="2" t="s">
        <v>69</v>
      </c>
      <c r="P37" s="2" t="s">
        <v>70</v>
      </c>
      <c r="Q37" s="2" t="s">
        <v>71</v>
      </c>
      <c r="R37" s="2" t="s">
        <v>72</v>
      </c>
      <c r="S37" s="2" t="s">
        <v>73</v>
      </c>
      <c r="T37" s="2" t="s">
        <v>74</v>
      </c>
      <c r="U37" s="2" t="s">
        <v>75</v>
      </c>
      <c r="V37" s="2" t="s">
        <v>76</v>
      </c>
      <c r="W37" s="2" t="s">
        <v>35</v>
      </c>
      <c r="X37" s="2" t="s">
        <v>77</v>
      </c>
      <c r="Y37" s="2" t="s">
        <v>78</v>
      </c>
      <c r="Z37" s="2" t="s">
        <v>79</v>
      </c>
      <c r="AA37" s="2" t="s">
        <v>80</v>
      </c>
      <c r="AB37" s="2" t="s">
        <v>81</v>
      </c>
      <c r="AC37" s="2" t="s">
        <v>82</v>
      </c>
      <c r="AD37" s="2" t="s">
        <v>83</v>
      </c>
      <c r="AE37" s="2" t="s">
        <v>84</v>
      </c>
      <c r="AF37" s="2" t="s">
        <v>85</v>
      </c>
      <c r="AG37" s="2" t="s">
        <v>36</v>
      </c>
    </row>
    <row r="39" spans="1:33">
      <c r="A39" s="2" t="s">
        <v>19</v>
      </c>
      <c r="B39" s="17"/>
      <c r="C39" t="s">
        <v>26</v>
      </c>
      <c r="D39">
        <f>B9</f>
        <v>10000</v>
      </c>
    </row>
    <row r="40" spans="1:33">
      <c r="A40" s="2" t="s">
        <v>62</v>
      </c>
      <c r="B40" s="12" t="s">
        <v>86</v>
      </c>
      <c r="C40" t="s">
        <v>45</v>
      </c>
      <c r="D40" s="5">
        <f>B9+(B23*12)-(C3*0.33)</f>
        <v>19832.428571428572</v>
      </c>
      <c r="E40" s="5">
        <f t="shared" ref="E40:W40" si="10">$B$12+(E44)-(D3*0.33)</f>
        <v>10033.585714285713</v>
      </c>
      <c r="F40" s="5">
        <f t="shared" si="10"/>
        <v>10237.641142857143</v>
      </c>
      <c r="G40" s="5">
        <f t="shared" si="10"/>
        <v>10444.710788571429</v>
      </c>
      <c r="H40" s="5">
        <f t="shared" si="10"/>
        <v>10654.915220114286</v>
      </c>
      <c r="I40" s="5">
        <f t="shared" si="10"/>
        <v>10868.379828918858</v>
      </c>
      <c r="J40" s="5">
        <f t="shared" si="10"/>
        <v>11085.235022075613</v>
      </c>
      <c r="K40" s="5">
        <f t="shared" si="10"/>
        <v>11305.616422958637</v>
      </c>
      <c r="L40" s="5">
        <f t="shared" si="10"/>
        <v>11529.665079876982</v>
      </c>
      <c r="M40" s="5">
        <f t="shared" si="10"/>
        <v>11757.527683072061</v>
      </c>
      <c r="N40" s="5">
        <f t="shared" si="10"/>
        <v>11989.356790394944</v>
      </c>
      <c r="O40" s="5">
        <f t="shared" si="10"/>
        <v>12225.311062010744</v>
      </c>
      <c r="P40" s="5">
        <f t="shared" si="10"/>
        <v>12465.555504491173</v>
      </c>
      <c r="Q40" s="5">
        <f t="shared" si="10"/>
        <v>12710.26172467082</v>
      </c>
      <c r="R40" s="5">
        <f t="shared" si="10"/>
        <v>12959.608193657652</v>
      </c>
      <c r="S40" s="5">
        <f t="shared" si="10"/>
        <v>13213.780521403958</v>
      </c>
      <c r="T40" s="5">
        <f t="shared" si="10"/>
        <v>13472.971742260117</v>
      </c>
      <c r="U40" s="5">
        <f t="shared" si="10"/>
        <v>13737.382611950521</v>
      </c>
      <c r="V40" s="5">
        <f t="shared" si="10"/>
        <v>14007.221916428543</v>
      </c>
      <c r="W40" s="5">
        <f t="shared" si="10"/>
        <v>14282.706793085685</v>
      </c>
      <c r="X40" s="5">
        <f>W44*(1+$B$33)</f>
        <v>3969.0630648091123</v>
      </c>
      <c r="Y40" s="5">
        <f t="shared" ref="Y40:AG40" si="11">X44*(1+$B$33)</f>
        <v>4127.8255874014767</v>
      </c>
      <c r="Z40" s="5">
        <f t="shared" si="11"/>
        <v>4292.9386108975359</v>
      </c>
      <c r="AA40" s="5">
        <f t="shared" si="11"/>
        <v>4464.6561553334377</v>
      </c>
      <c r="AB40" s="5">
        <f t="shared" si="11"/>
        <v>4643.242401546775</v>
      </c>
      <c r="AC40" s="5">
        <f t="shared" si="11"/>
        <v>4828.9720976086464</v>
      </c>
      <c r="AD40" s="5">
        <f t="shared" si="11"/>
        <v>5022.1309815129925</v>
      </c>
      <c r="AE40" s="5">
        <f t="shared" si="11"/>
        <v>5223.016220773512</v>
      </c>
      <c r="AF40" s="5">
        <f t="shared" si="11"/>
        <v>5431.936869604453</v>
      </c>
      <c r="AG40" s="5">
        <f t="shared" si="11"/>
        <v>5649.2143443886316</v>
      </c>
    </row>
    <row r="41" spans="1:33">
      <c r="D41" s="5">
        <f>D40/12</f>
        <v>1652.702380952381</v>
      </c>
      <c r="E41" s="5">
        <f t="shared" ref="E41:AG41" si="12">E40/12</f>
        <v>836.13214285714275</v>
      </c>
      <c r="F41" s="5">
        <f t="shared" si="12"/>
        <v>853.1367619047619</v>
      </c>
      <c r="G41" s="5">
        <f t="shared" si="12"/>
        <v>870.39256571428575</v>
      </c>
      <c r="H41" s="5">
        <f t="shared" si="12"/>
        <v>887.9096016761905</v>
      </c>
      <c r="I41" s="5">
        <f t="shared" si="12"/>
        <v>905.69831907657147</v>
      </c>
      <c r="J41" s="5">
        <f t="shared" si="12"/>
        <v>923.76958517296771</v>
      </c>
      <c r="K41" s="5">
        <f t="shared" si="12"/>
        <v>942.13470191321983</v>
      </c>
      <c r="L41" s="5">
        <f t="shared" si="12"/>
        <v>960.80542332308187</v>
      </c>
      <c r="M41" s="5">
        <f t="shared" si="12"/>
        <v>979.79397358933841</v>
      </c>
      <c r="N41" s="5">
        <f t="shared" si="12"/>
        <v>999.11306586624539</v>
      </c>
      <c r="O41" s="5">
        <f t="shared" si="12"/>
        <v>1018.7759218342286</v>
      </c>
      <c r="P41" s="5">
        <f t="shared" si="12"/>
        <v>1038.7962920409311</v>
      </c>
      <c r="Q41" s="5">
        <f t="shared" si="12"/>
        <v>1059.1884770559016</v>
      </c>
      <c r="R41" s="5">
        <f t="shared" si="12"/>
        <v>1079.9673494714709</v>
      </c>
      <c r="S41" s="5">
        <f t="shared" si="12"/>
        <v>1101.1483767836633</v>
      </c>
      <c r="T41" s="5">
        <f t="shared" si="12"/>
        <v>1122.7476451883431</v>
      </c>
      <c r="U41" s="5">
        <f t="shared" si="12"/>
        <v>1144.78188432921</v>
      </c>
      <c r="V41" s="5">
        <f t="shared" si="12"/>
        <v>1167.268493035712</v>
      </c>
      <c r="W41" s="5">
        <f t="shared" si="12"/>
        <v>1190.2255660904736</v>
      </c>
      <c r="X41" s="5">
        <f t="shared" si="12"/>
        <v>330.75525540075938</v>
      </c>
      <c r="Y41" s="5">
        <f t="shared" si="12"/>
        <v>343.98546561678972</v>
      </c>
      <c r="Z41" s="5">
        <f t="shared" si="12"/>
        <v>357.74488424146131</v>
      </c>
      <c r="AA41" s="5">
        <f t="shared" si="12"/>
        <v>372.05467961111981</v>
      </c>
      <c r="AB41" s="5">
        <f t="shared" si="12"/>
        <v>386.93686679556458</v>
      </c>
      <c r="AC41" s="5">
        <f t="shared" si="12"/>
        <v>402.4143414673872</v>
      </c>
      <c r="AD41" s="5">
        <f t="shared" si="12"/>
        <v>418.51091512608269</v>
      </c>
      <c r="AE41" s="5">
        <f t="shared" si="12"/>
        <v>435.25135173112602</v>
      </c>
      <c r="AF41" s="5">
        <f t="shared" si="12"/>
        <v>452.66140580037109</v>
      </c>
      <c r="AG41" s="5">
        <f t="shared" si="12"/>
        <v>470.76786203238595</v>
      </c>
    </row>
    <row r="42" spans="1:33">
      <c r="A42" s="2" t="s">
        <v>61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3">
      <c r="A43" s="2" t="s">
        <v>19</v>
      </c>
      <c r="C43" t="s">
        <v>26</v>
      </c>
      <c r="D43" s="5">
        <f>B7</f>
        <v>135000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3">
      <c r="C44" t="s">
        <v>45</v>
      </c>
      <c r="D44" s="5">
        <f>$B$24*12+B7</f>
        <v>136811.42857142858</v>
      </c>
      <c r="E44" s="5">
        <f>(B24*12)*(1+$B$33)</f>
        <v>1883.8857142857146</v>
      </c>
      <c r="F44" s="5">
        <f t="shared" ref="F44:AG44" si="13">E44*(1+$B$33)</f>
        <v>1959.2411428571431</v>
      </c>
      <c r="G44" s="5">
        <f t="shared" si="13"/>
        <v>2037.6107885714289</v>
      </c>
      <c r="H44" s="5">
        <f t="shared" si="13"/>
        <v>2119.1152201142863</v>
      </c>
      <c r="I44" s="5">
        <f t="shared" si="13"/>
        <v>2203.879828918858</v>
      </c>
      <c r="J44" s="5">
        <f t="shared" si="13"/>
        <v>2292.0350220756122</v>
      </c>
      <c r="K44" s="5">
        <f t="shared" si="13"/>
        <v>2383.7164229586369</v>
      </c>
      <c r="L44" s="5">
        <f t="shared" si="13"/>
        <v>2479.0650798769825</v>
      </c>
      <c r="M44" s="5">
        <f t="shared" si="13"/>
        <v>2578.2276830720621</v>
      </c>
      <c r="N44" s="5">
        <f t="shared" si="13"/>
        <v>2681.3567903949447</v>
      </c>
      <c r="O44" s="5">
        <f t="shared" si="13"/>
        <v>2788.6110620107424</v>
      </c>
      <c r="P44" s="5">
        <f t="shared" si="13"/>
        <v>2900.1555044911725</v>
      </c>
      <c r="Q44" s="5">
        <f t="shared" si="13"/>
        <v>3016.1617246708192</v>
      </c>
      <c r="R44" s="5">
        <f t="shared" si="13"/>
        <v>3136.8081936576523</v>
      </c>
      <c r="S44" s="5">
        <f t="shared" si="13"/>
        <v>3262.2805214039586</v>
      </c>
      <c r="T44" s="5">
        <f t="shared" si="13"/>
        <v>3392.7717422601172</v>
      </c>
      <c r="U44" s="5">
        <f t="shared" si="13"/>
        <v>3528.4826119505219</v>
      </c>
      <c r="V44" s="5">
        <f t="shared" si="13"/>
        <v>3669.621916428543</v>
      </c>
      <c r="W44" s="5">
        <f t="shared" si="13"/>
        <v>3816.406793085685</v>
      </c>
      <c r="X44" s="5">
        <f t="shared" si="13"/>
        <v>3969.0630648091123</v>
      </c>
      <c r="Y44" s="5">
        <f t="shared" si="13"/>
        <v>4127.8255874014767</v>
      </c>
      <c r="Z44" s="5">
        <f t="shared" si="13"/>
        <v>4292.9386108975359</v>
      </c>
      <c r="AA44" s="5">
        <f t="shared" si="13"/>
        <v>4464.6561553334377</v>
      </c>
      <c r="AB44" s="5">
        <f t="shared" si="13"/>
        <v>4643.242401546775</v>
      </c>
      <c r="AC44" s="5">
        <f t="shared" si="13"/>
        <v>4828.9720976086464</v>
      </c>
      <c r="AD44" s="5">
        <f t="shared" si="13"/>
        <v>5022.1309815129925</v>
      </c>
      <c r="AE44" s="5">
        <f t="shared" si="13"/>
        <v>5223.016220773512</v>
      </c>
      <c r="AF44" s="5">
        <f t="shared" si="13"/>
        <v>5431.936869604453</v>
      </c>
      <c r="AG44" s="5">
        <f t="shared" si="13"/>
        <v>5649.2143443886316</v>
      </c>
    </row>
    <row r="45" spans="1:33">
      <c r="D45" s="5">
        <f>D44/12</f>
        <v>11400.952380952382</v>
      </c>
      <c r="E45" s="5">
        <f>E44/12</f>
        <v>156.99047619047622</v>
      </c>
      <c r="F45" s="5">
        <f t="shared" ref="F45:AG45" si="14">F44/12</f>
        <v>163.27009523809525</v>
      </c>
      <c r="G45" s="5">
        <f t="shared" si="14"/>
        <v>169.80089904761908</v>
      </c>
      <c r="H45" s="5">
        <f t="shared" si="14"/>
        <v>176.59293500952387</v>
      </c>
      <c r="I45" s="5">
        <f t="shared" si="14"/>
        <v>183.65665240990484</v>
      </c>
      <c r="J45" s="5">
        <f t="shared" si="14"/>
        <v>191.00291850630103</v>
      </c>
      <c r="K45" s="5">
        <f t="shared" si="14"/>
        <v>198.64303524655307</v>
      </c>
      <c r="L45" s="5">
        <f t="shared" si="14"/>
        <v>206.5887566564152</v>
      </c>
      <c r="M45" s="5">
        <f t="shared" si="14"/>
        <v>214.85230692267183</v>
      </c>
      <c r="N45" s="5">
        <f t="shared" si="14"/>
        <v>223.44639919957874</v>
      </c>
      <c r="O45" s="5">
        <f t="shared" si="14"/>
        <v>232.38425516756186</v>
      </c>
      <c r="P45" s="5">
        <f t="shared" si="14"/>
        <v>241.67962537426436</v>
      </c>
      <c r="Q45" s="5">
        <f t="shared" si="14"/>
        <v>251.34681038923495</v>
      </c>
      <c r="R45" s="5">
        <f t="shared" si="14"/>
        <v>261.40068280480438</v>
      </c>
      <c r="S45" s="5">
        <f t="shared" si="14"/>
        <v>271.85671011699657</v>
      </c>
      <c r="T45" s="5">
        <f t="shared" si="14"/>
        <v>282.73097852167643</v>
      </c>
      <c r="U45" s="5">
        <f t="shared" si="14"/>
        <v>294.04021766254351</v>
      </c>
      <c r="V45" s="5">
        <f t="shared" si="14"/>
        <v>305.80182636904527</v>
      </c>
      <c r="W45" s="5">
        <f t="shared" si="14"/>
        <v>318.0338994238071</v>
      </c>
      <c r="X45" s="5">
        <f t="shared" si="14"/>
        <v>330.75525540075938</v>
      </c>
      <c r="Y45" s="5">
        <f t="shared" si="14"/>
        <v>343.98546561678972</v>
      </c>
      <c r="Z45" s="5">
        <f t="shared" si="14"/>
        <v>357.74488424146131</v>
      </c>
      <c r="AA45" s="5">
        <f t="shared" si="14"/>
        <v>372.05467961111981</v>
      </c>
      <c r="AB45" s="5">
        <f t="shared" si="14"/>
        <v>386.93686679556458</v>
      </c>
      <c r="AC45" s="5">
        <f t="shared" si="14"/>
        <v>402.4143414673872</v>
      </c>
      <c r="AD45" s="5">
        <f t="shared" si="14"/>
        <v>418.51091512608269</v>
      </c>
      <c r="AE45" s="5">
        <f t="shared" si="14"/>
        <v>435.25135173112602</v>
      </c>
      <c r="AF45" s="5">
        <f t="shared" si="14"/>
        <v>452.66140580037109</v>
      </c>
      <c r="AG45" s="5">
        <f t="shared" si="14"/>
        <v>470.76786203238595</v>
      </c>
    </row>
    <row r="46" spans="1:33">
      <c r="A46" s="2"/>
      <c r="B46" s="2"/>
      <c r="C46" s="2"/>
    </row>
    <row r="47" spans="1:33">
      <c r="D47" s="2"/>
      <c r="E47" s="2"/>
      <c r="F47" s="2"/>
    </row>
    <row r="48" spans="1:33">
      <c r="A48" s="2"/>
      <c r="B48" s="2" t="s">
        <v>32</v>
      </c>
      <c r="C48" s="2" t="s">
        <v>33</v>
      </c>
      <c r="D48" s="2" t="s">
        <v>34</v>
      </c>
      <c r="E48" s="2" t="s">
        <v>35</v>
      </c>
      <c r="F48" s="2" t="s">
        <v>36</v>
      </c>
    </row>
    <row r="49" spans="1:6">
      <c r="A49" s="2" t="s">
        <v>29</v>
      </c>
      <c r="B49" s="8">
        <f>D33</f>
        <v>77872.070000000007</v>
      </c>
      <c r="C49" s="8">
        <f>SUM(D33:H33)</f>
        <v>98407.969904000012</v>
      </c>
      <c r="D49" s="8">
        <f>SUM(D33:M33)</f>
        <v>129050.4681217575</v>
      </c>
      <c r="E49" s="8">
        <f>SUM(D33:W33)</f>
        <v>211690.13537763502</v>
      </c>
      <c r="F49" s="8">
        <f>SUM(D33:AG33)</f>
        <v>334017.03054070135</v>
      </c>
    </row>
    <row r="50" spans="1:6">
      <c r="A50" s="2" t="s">
        <v>30</v>
      </c>
      <c r="B50" s="8">
        <f>D40</f>
        <v>19832.428571428572</v>
      </c>
      <c r="C50" s="8">
        <f>SUM(D40:H40)</f>
        <v>61203.281437257145</v>
      </c>
      <c r="D50" s="8">
        <f>SUM(D40:M40)</f>
        <v>117749.7054741593</v>
      </c>
      <c r="E50" s="8">
        <f>SUM(D40:W40)</f>
        <v>248813.86233451345</v>
      </c>
      <c r="F50" s="8">
        <f>SUM(D40:AG40)</f>
        <v>296466.85866839008</v>
      </c>
    </row>
    <row r="51" spans="1:6">
      <c r="A51" s="2" t="s">
        <v>31</v>
      </c>
      <c r="B51" s="8">
        <f>D44</f>
        <v>136811.42857142858</v>
      </c>
      <c r="C51" s="8">
        <f>SUM(D44:H44)</f>
        <v>144811.28143725716</v>
      </c>
      <c r="D51" s="8">
        <f>SUM(D44:M44)</f>
        <v>156748.20547415933</v>
      </c>
      <c r="E51" s="8">
        <f>SUM(D44:W44)</f>
        <v>188940.86233451351</v>
      </c>
      <c r="F51" s="8">
        <f>SUM(D44:AG44)</f>
        <v>236593.85866839008</v>
      </c>
    </row>
    <row r="56" spans="1:6">
      <c r="A56" s="2" t="s">
        <v>37</v>
      </c>
    </row>
    <row r="58" spans="1:6">
      <c r="A58" t="s">
        <v>38</v>
      </c>
      <c r="B58" t="s">
        <v>43</v>
      </c>
    </row>
    <row r="59" spans="1:6">
      <c r="A59" t="s">
        <v>39</v>
      </c>
    </row>
    <row r="60" spans="1:6">
      <c r="A60" t="s">
        <v>40</v>
      </c>
    </row>
    <row r="61" spans="1:6">
      <c r="A61" t="s">
        <v>41</v>
      </c>
    </row>
    <row r="62" spans="1:6">
      <c r="A62" t="s">
        <v>44</v>
      </c>
      <c r="B62" t="s">
        <v>42</v>
      </c>
    </row>
  </sheetData>
  <mergeCells count="1">
    <mergeCell ref="D20:E20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"/>
  <sheetViews>
    <sheetView workbookViewId="0">
      <selection activeCell="B29" sqref="B29"/>
    </sheetView>
  </sheetViews>
  <sheetFormatPr baseColWidth="10" defaultRowHeight="15" x14ac:dyDescent="0"/>
  <cols>
    <col min="1" max="1" width="20.83203125" customWidth="1"/>
    <col min="6" max="6" width="13.6640625" customWidth="1"/>
  </cols>
  <sheetData>
    <row r="1" spans="1:23"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</row>
    <row r="2" spans="1:23">
      <c r="A2">
        <f>B10</f>
        <v>60000</v>
      </c>
      <c r="B2" t="s">
        <v>0</v>
      </c>
      <c r="C2">
        <f t="shared" ref="C2:V2" si="0">$A$2/$V$1</f>
        <v>3000</v>
      </c>
      <c r="D2">
        <f t="shared" si="0"/>
        <v>3000</v>
      </c>
      <c r="E2">
        <f t="shared" si="0"/>
        <v>3000</v>
      </c>
      <c r="F2">
        <f t="shared" si="0"/>
        <v>3000</v>
      </c>
      <c r="G2">
        <f t="shared" si="0"/>
        <v>3000</v>
      </c>
      <c r="H2">
        <f t="shared" si="0"/>
        <v>3000</v>
      </c>
      <c r="I2">
        <f t="shared" si="0"/>
        <v>3000</v>
      </c>
      <c r="J2">
        <f t="shared" si="0"/>
        <v>3000</v>
      </c>
      <c r="K2">
        <f t="shared" si="0"/>
        <v>3000</v>
      </c>
      <c r="L2">
        <f t="shared" si="0"/>
        <v>3000</v>
      </c>
      <c r="M2">
        <f t="shared" si="0"/>
        <v>3000</v>
      </c>
      <c r="N2">
        <f t="shared" si="0"/>
        <v>3000</v>
      </c>
      <c r="O2">
        <f t="shared" si="0"/>
        <v>3000</v>
      </c>
      <c r="P2">
        <f t="shared" si="0"/>
        <v>3000</v>
      </c>
      <c r="Q2">
        <f t="shared" si="0"/>
        <v>3000</v>
      </c>
      <c r="R2">
        <f t="shared" si="0"/>
        <v>3000</v>
      </c>
      <c r="S2">
        <f t="shared" si="0"/>
        <v>3000</v>
      </c>
      <c r="T2">
        <f t="shared" si="0"/>
        <v>3000</v>
      </c>
      <c r="U2">
        <f t="shared" si="0"/>
        <v>3000</v>
      </c>
      <c r="V2">
        <f t="shared" si="0"/>
        <v>3000</v>
      </c>
    </row>
    <row r="3" spans="1:23">
      <c r="A3" s="1">
        <v>0.06</v>
      </c>
      <c r="B3" s="1" t="s">
        <v>1</v>
      </c>
      <c r="C3">
        <f>A2*A3</f>
        <v>3600</v>
      </c>
      <c r="D3">
        <f t="shared" ref="D3:V3" si="1">C5*$A$3</f>
        <v>3420</v>
      </c>
      <c r="E3">
        <f t="shared" si="1"/>
        <v>3240</v>
      </c>
      <c r="F3">
        <f t="shared" si="1"/>
        <v>3060</v>
      </c>
      <c r="G3">
        <f t="shared" si="1"/>
        <v>2880</v>
      </c>
      <c r="H3">
        <f t="shared" si="1"/>
        <v>2700</v>
      </c>
      <c r="I3">
        <f t="shared" si="1"/>
        <v>2520</v>
      </c>
      <c r="J3">
        <f t="shared" si="1"/>
        <v>2340</v>
      </c>
      <c r="K3">
        <f t="shared" si="1"/>
        <v>2160</v>
      </c>
      <c r="L3">
        <f t="shared" si="1"/>
        <v>1980</v>
      </c>
      <c r="M3">
        <f t="shared" si="1"/>
        <v>1800</v>
      </c>
      <c r="N3">
        <f t="shared" si="1"/>
        <v>1620</v>
      </c>
      <c r="O3">
        <f t="shared" si="1"/>
        <v>1440</v>
      </c>
      <c r="P3">
        <f t="shared" si="1"/>
        <v>1260</v>
      </c>
      <c r="Q3">
        <f t="shared" si="1"/>
        <v>1080</v>
      </c>
      <c r="R3">
        <f t="shared" si="1"/>
        <v>900</v>
      </c>
      <c r="S3">
        <f t="shared" si="1"/>
        <v>720</v>
      </c>
      <c r="T3">
        <f t="shared" si="1"/>
        <v>540</v>
      </c>
      <c r="U3">
        <f t="shared" si="1"/>
        <v>360</v>
      </c>
      <c r="V3">
        <f t="shared" si="1"/>
        <v>180</v>
      </c>
    </row>
    <row r="4" spans="1:23">
      <c r="B4" t="s">
        <v>2</v>
      </c>
      <c r="C4">
        <f t="shared" ref="C4:V4" si="2">C2+C3</f>
        <v>6600</v>
      </c>
      <c r="D4">
        <f t="shared" si="2"/>
        <v>6420</v>
      </c>
      <c r="E4">
        <f t="shared" si="2"/>
        <v>6240</v>
      </c>
      <c r="F4">
        <f t="shared" si="2"/>
        <v>6060</v>
      </c>
      <c r="G4">
        <f t="shared" si="2"/>
        <v>5880</v>
      </c>
      <c r="H4">
        <f t="shared" si="2"/>
        <v>5700</v>
      </c>
      <c r="I4">
        <f t="shared" si="2"/>
        <v>5520</v>
      </c>
      <c r="J4">
        <f t="shared" si="2"/>
        <v>5340</v>
      </c>
      <c r="K4">
        <f t="shared" si="2"/>
        <v>5160</v>
      </c>
      <c r="L4">
        <f t="shared" si="2"/>
        <v>4980</v>
      </c>
      <c r="M4">
        <f t="shared" si="2"/>
        <v>4800</v>
      </c>
      <c r="N4">
        <f t="shared" si="2"/>
        <v>4620</v>
      </c>
      <c r="O4">
        <f t="shared" si="2"/>
        <v>4440</v>
      </c>
      <c r="P4">
        <f t="shared" si="2"/>
        <v>4260</v>
      </c>
      <c r="Q4">
        <f t="shared" si="2"/>
        <v>4080</v>
      </c>
      <c r="R4">
        <f t="shared" si="2"/>
        <v>3900</v>
      </c>
      <c r="S4">
        <f t="shared" si="2"/>
        <v>3720</v>
      </c>
      <c r="T4">
        <f t="shared" si="2"/>
        <v>3540</v>
      </c>
      <c r="U4">
        <f t="shared" si="2"/>
        <v>3360</v>
      </c>
      <c r="V4">
        <f t="shared" si="2"/>
        <v>3180</v>
      </c>
      <c r="W4">
        <f>SUM(C4:V4)</f>
        <v>97800</v>
      </c>
    </row>
    <row r="5" spans="1:23">
      <c r="B5" t="s">
        <v>3</v>
      </c>
      <c r="C5">
        <f>A2-C2</f>
        <v>57000</v>
      </c>
      <c r="D5">
        <f t="shared" ref="D5:V5" si="3">C5-D2</f>
        <v>54000</v>
      </c>
      <c r="E5">
        <f t="shared" si="3"/>
        <v>51000</v>
      </c>
      <c r="F5">
        <f t="shared" si="3"/>
        <v>48000</v>
      </c>
      <c r="G5">
        <f t="shared" si="3"/>
        <v>45000</v>
      </c>
      <c r="H5">
        <f t="shared" si="3"/>
        <v>42000</v>
      </c>
      <c r="I5">
        <f t="shared" si="3"/>
        <v>39000</v>
      </c>
      <c r="J5">
        <f t="shared" si="3"/>
        <v>36000</v>
      </c>
      <c r="K5">
        <f t="shared" si="3"/>
        <v>33000</v>
      </c>
      <c r="L5">
        <f t="shared" si="3"/>
        <v>30000</v>
      </c>
      <c r="M5">
        <f t="shared" si="3"/>
        <v>27000</v>
      </c>
      <c r="N5">
        <f t="shared" si="3"/>
        <v>24000</v>
      </c>
      <c r="O5">
        <f t="shared" si="3"/>
        <v>21000</v>
      </c>
      <c r="P5">
        <f t="shared" si="3"/>
        <v>18000</v>
      </c>
      <c r="Q5">
        <f t="shared" si="3"/>
        <v>15000</v>
      </c>
      <c r="R5">
        <f t="shared" si="3"/>
        <v>12000</v>
      </c>
      <c r="S5">
        <f t="shared" si="3"/>
        <v>9000</v>
      </c>
      <c r="T5">
        <f t="shared" si="3"/>
        <v>6000</v>
      </c>
      <c r="U5">
        <f t="shared" si="3"/>
        <v>3000</v>
      </c>
      <c r="V5">
        <f t="shared" si="3"/>
        <v>0</v>
      </c>
    </row>
    <row r="8" spans="1:23">
      <c r="A8" s="2" t="s">
        <v>4</v>
      </c>
      <c r="B8" s="10">
        <v>70000</v>
      </c>
    </row>
    <row r="9" spans="1:23">
      <c r="A9" s="2" t="s">
        <v>5</v>
      </c>
      <c r="B9" s="10">
        <v>10000</v>
      </c>
    </row>
    <row r="10" spans="1:23">
      <c r="A10" s="2"/>
      <c r="B10" s="10">
        <f>B8-B9</f>
        <v>60000</v>
      </c>
    </row>
    <row r="11" spans="1:23">
      <c r="A11" s="2"/>
    </row>
    <row r="12" spans="1:23">
      <c r="A12" s="2" t="s">
        <v>6</v>
      </c>
      <c r="B12" s="9">
        <f>SUM(C4:V4)/20</f>
        <v>4890</v>
      </c>
      <c r="C12" t="s">
        <v>7</v>
      </c>
    </row>
    <row r="13" spans="1:23">
      <c r="A13" s="2"/>
      <c r="B13">
        <f>B12/12</f>
        <v>407.5</v>
      </c>
      <c r="C13" t="s">
        <v>8</v>
      </c>
    </row>
    <row r="14" spans="1:23">
      <c r="A14" s="2"/>
    </row>
    <row r="15" spans="1:23">
      <c r="A15" s="2"/>
    </row>
    <row r="16" spans="1:23">
      <c r="A16" s="2" t="s">
        <v>9</v>
      </c>
      <c r="C16" t="s">
        <v>7</v>
      </c>
    </row>
    <row r="17" spans="1:33">
      <c r="A17" s="2" t="s">
        <v>10</v>
      </c>
      <c r="B17">
        <v>70</v>
      </c>
    </row>
    <row r="18" spans="1:33">
      <c r="A18" s="2" t="s">
        <v>11</v>
      </c>
      <c r="B18">
        <f>B16/B17</f>
        <v>0</v>
      </c>
      <c r="C18" t="s">
        <v>7</v>
      </c>
    </row>
    <row r="19" spans="1:33">
      <c r="A19" s="2"/>
      <c r="B19">
        <f>B18/12</f>
        <v>0</v>
      </c>
      <c r="C19" t="s">
        <v>12</v>
      </c>
    </row>
    <row r="20" spans="1:33">
      <c r="A20" s="2"/>
      <c r="D20" s="19" t="s">
        <v>15</v>
      </c>
      <c r="E20" s="19"/>
    </row>
    <row r="21" spans="1:33">
      <c r="A21" s="2"/>
      <c r="D21" s="2" t="s">
        <v>13</v>
      </c>
      <c r="E21" s="2" t="s">
        <v>14</v>
      </c>
      <c r="F21" s="2" t="s">
        <v>46</v>
      </c>
    </row>
    <row r="22" spans="1:33">
      <c r="A22" s="2" t="s">
        <v>16</v>
      </c>
      <c r="B22" s="10">
        <v>150</v>
      </c>
      <c r="D22">
        <f>B22*B17</f>
        <v>10500</v>
      </c>
      <c r="E22">
        <f>D22*12</f>
        <v>126000</v>
      </c>
      <c r="F22">
        <f>B22*12</f>
        <v>1800</v>
      </c>
      <c r="H22" s="2" t="s">
        <v>47</v>
      </c>
    </row>
    <row r="23" spans="1:33">
      <c r="A23" s="2" t="s">
        <v>17</v>
      </c>
      <c r="B23" s="9">
        <f>B13+B19+B22</f>
        <v>557.5</v>
      </c>
      <c r="F23">
        <f t="shared" ref="F23:F24" si="4">B23*12</f>
        <v>6690</v>
      </c>
    </row>
    <row r="24" spans="1:33">
      <c r="A24" s="2" t="s">
        <v>18</v>
      </c>
      <c r="B24">
        <f>B22+B19</f>
        <v>150</v>
      </c>
      <c r="F24">
        <f t="shared" si="4"/>
        <v>1800</v>
      </c>
    </row>
    <row r="27" spans="1:33">
      <c r="A27" s="2" t="s">
        <v>27</v>
      </c>
    </row>
    <row r="28" spans="1:33">
      <c r="A28" s="2" t="s">
        <v>19</v>
      </c>
      <c r="B28" s="3">
        <v>44809.57</v>
      </c>
    </row>
    <row r="29" spans="1:33">
      <c r="A29" s="2" t="s">
        <v>20</v>
      </c>
      <c r="B29" s="11">
        <v>25000</v>
      </c>
      <c r="C29" t="s">
        <v>21</v>
      </c>
      <c r="D29" s="5">
        <v>69809.570000000007</v>
      </c>
    </row>
    <row r="30" spans="1:33">
      <c r="A30" s="2" t="s">
        <v>22</v>
      </c>
      <c r="B30" s="11">
        <v>150</v>
      </c>
      <c r="D30" s="5">
        <f>B30*B31</f>
        <v>7312.5</v>
      </c>
      <c r="E30" s="5">
        <f>D30*(1+$B$33)</f>
        <v>7605</v>
      </c>
      <c r="F30" s="5">
        <f t="shared" ref="F30:W30" si="5">E30*(1+$B$33)</f>
        <v>7909.2</v>
      </c>
      <c r="G30" s="5">
        <f t="shared" si="5"/>
        <v>8225.5679999999993</v>
      </c>
      <c r="H30" s="5">
        <f t="shared" si="5"/>
        <v>8554.5907200000001</v>
      </c>
      <c r="I30" s="5">
        <f t="shared" si="5"/>
        <v>8896.7743487999996</v>
      </c>
      <c r="J30" s="5">
        <f t="shared" si="5"/>
        <v>9252.6453227519996</v>
      </c>
      <c r="K30" s="5">
        <f t="shared" si="5"/>
        <v>9622.7511356620798</v>
      </c>
      <c r="L30" s="5">
        <f t="shared" si="5"/>
        <v>10007.661181088564</v>
      </c>
      <c r="M30" s="5">
        <f t="shared" si="5"/>
        <v>10407.967628332108</v>
      </c>
      <c r="N30" s="5">
        <f t="shared" si="5"/>
        <v>10824.286333465392</v>
      </c>
      <c r="O30" s="5">
        <f t="shared" si="5"/>
        <v>11257.257786804008</v>
      </c>
      <c r="P30" s="5">
        <f t="shared" si="5"/>
        <v>11707.548098276169</v>
      </c>
      <c r="Q30" s="5">
        <f t="shared" si="5"/>
        <v>12175.850022207216</v>
      </c>
      <c r="R30" s="5">
        <f t="shared" si="5"/>
        <v>12662.884023095505</v>
      </c>
      <c r="S30" s="5">
        <f t="shared" si="5"/>
        <v>13169.399384019325</v>
      </c>
      <c r="T30" s="5">
        <f t="shared" si="5"/>
        <v>13696.175359380099</v>
      </c>
      <c r="U30" s="5">
        <f t="shared" si="5"/>
        <v>14244.022373755302</v>
      </c>
      <c r="V30" s="5">
        <f t="shared" si="5"/>
        <v>14813.783268705514</v>
      </c>
      <c r="W30" s="5">
        <f t="shared" si="5"/>
        <v>15406.334599453736</v>
      </c>
      <c r="X30" s="5">
        <f t="shared" ref="X30:AG30" si="6">W30*(1+$B$33)</f>
        <v>16022.587983431886</v>
      </c>
      <c r="Y30" s="5">
        <f t="shared" si="6"/>
        <v>16663.49150276916</v>
      </c>
      <c r="Z30" s="5">
        <f t="shared" si="6"/>
        <v>17330.031162879928</v>
      </c>
      <c r="AA30" s="5">
        <f t="shared" si="6"/>
        <v>18023.232409395125</v>
      </c>
      <c r="AB30" s="5">
        <f t="shared" si="6"/>
        <v>18744.16170577093</v>
      </c>
      <c r="AC30" s="5">
        <f t="shared" si="6"/>
        <v>19493.928174001769</v>
      </c>
      <c r="AD30" s="5">
        <f t="shared" si="6"/>
        <v>20273.685300961839</v>
      </c>
      <c r="AE30" s="5">
        <f t="shared" si="6"/>
        <v>21084.632713000312</v>
      </c>
      <c r="AF30" s="5">
        <f t="shared" si="6"/>
        <v>21928.018021520325</v>
      </c>
      <c r="AG30" s="5">
        <f t="shared" si="6"/>
        <v>22805.138742381139</v>
      </c>
    </row>
    <row r="31" spans="1:33">
      <c r="A31" s="2" t="s">
        <v>23</v>
      </c>
      <c r="B31" s="4">
        <v>48.75</v>
      </c>
    </row>
    <row r="32" spans="1:33">
      <c r="A32" s="2" t="s">
        <v>24</v>
      </c>
      <c r="B32" s="4">
        <v>750</v>
      </c>
      <c r="D32" s="5">
        <v>750</v>
      </c>
      <c r="E32" s="5">
        <f>D32*(1+$B$33)</f>
        <v>780</v>
      </c>
      <c r="F32" s="5">
        <f t="shared" ref="F32:W32" si="7">E32*(1+$B$33)</f>
        <v>811.2</v>
      </c>
      <c r="G32" s="5">
        <f t="shared" si="7"/>
        <v>843.64800000000002</v>
      </c>
      <c r="H32" s="5">
        <f t="shared" si="7"/>
        <v>877.39392000000009</v>
      </c>
      <c r="I32" s="5">
        <f t="shared" si="7"/>
        <v>912.4896768000001</v>
      </c>
      <c r="J32" s="5">
        <f t="shared" si="7"/>
        <v>948.98926387200015</v>
      </c>
      <c r="K32" s="5">
        <f t="shared" si="7"/>
        <v>986.94883442688024</v>
      </c>
      <c r="L32" s="5">
        <f t="shared" si="7"/>
        <v>1026.4267878039554</v>
      </c>
      <c r="M32" s="5">
        <f t="shared" si="7"/>
        <v>1067.4838593161137</v>
      </c>
      <c r="N32" s="5">
        <f t="shared" si="7"/>
        <v>1110.1832136887583</v>
      </c>
      <c r="O32" s="5">
        <f t="shared" si="7"/>
        <v>1154.5905422363087</v>
      </c>
      <c r="P32" s="5">
        <f t="shared" si="7"/>
        <v>1200.7741639257611</v>
      </c>
      <c r="Q32" s="5">
        <f t="shared" si="7"/>
        <v>1248.8051304827916</v>
      </c>
      <c r="R32" s="5">
        <f t="shared" si="7"/>
        <v>1298.7573357021033</v>
      </c>
      <c r="S32" s="5">
        <f t="shared" si="7"/>
        <v>1350.7076291301876</v>
      </c>
      <c r="T32" s="5">
        <f t="shared" si="7"/>
        <v>1404.7359342953951</v>
      </c>
      <c r="U32" s="5">
        <f t="shared" si="7"/>
        <v>1460.9253716672108</v>
      </c>
      <c r="V32" s="5">
        <f t="shared" si="7"/>
        <v>1519.3623865338993</v>
      </c>
      <c r="W32" s="5">
        <f t="shared" si="7"/>
        <v>1580.1368819952554</v>
      </c>
      <c r="X32" s="5">
        <f t="shared" ref="X32:AG32" si="8">W32*(1+$B$33)</f>
        <v>1643.3423572750658</v>
      </c>
      <c r="Y32" s="5">
        <f t="shared" si="8"/>
        <v>1709.0760515660684</v>
      </c>
      <c r="Z32" s="5">
        <f t="shared" si="8"/>
        <v>1777.4390936287111</v>
      </c>
      <c r="AA32" s="5">
        <f t="shared" si="8"/>
        <v>1848.5366573738597</v>
      </c>
      <c r="AB32" s="5">
        <f t="shared" si="8"/>
        <v>1922.4781236688141</v>
      </c>
      <c r="AC32" s="5">
        <f t="shared" si="8"/>
        <v>1999.3772486155667</v>
      </c>
      <c r="AD32" s="5">
        <f t="shared" si="8"/>
        <v>2079.3523385601893</v>
      </c>
      <c r="AE32" s="5">
        <f t="shared" si="8"/>
        <v>2162.526432102597</v>
      </c>
      <c r="AF32" s="5">
        <f t="shared" si="8"/>
        <v>2249.0274893867008</v>
      </c>
      <c r="AG32" s="5">
        <f t="shared" si="8"/>
        <v>2338.9885889621692</v>
      </c>
    </row>
    <row r="33" spans="1:33">
      <c r="A33" s="2" t="s">
        <v>25</v>
      </c>
      <c r="B33" s="6">
        <v>0.04</v>
      </c>
      <c r="D33" s="7">
        <v>77872.070000000007</v>
      </c>
      <c r="E33" s="7">
        <f>E30+E32</f>
        <v>8385</v>
      </c>
      <c r="F33" s="7">
        <f t="shared" ref="F33:W33" si="9">F30+F32</f>
        <v>8720.4</v>
      </c>
      <c r="G33" s="7">
        <f t="shared" si="9"/>
        <v>9069.2159999999985</v>
      </c>
      <c r="H33" s="7">
        <f t="shared" si="9"/>
        <v>9431.9846400000006</v>
      </c>
      <c r="I33" s="7">
        <f t="shared" si="9"/>
        <v>9809.2640255999995</v>
      </c>
      <c r="J33" s="7">
        <f t="shared" si="9"/>
        <v>10201.634586623999</v>
      </c>
      <c r="K33" s="7">
        <f t="shared" si="9"/>
        <v>10609.699970088961</v>
      </c>
      <c r="L33" s="7">
        <f t="shared" si="9"/>
        <v>11034.08796889252</v>
      </c>
      <c r="M33" s="7">
        <f t="shared" si="9"/>
        <v>11475.451487648221</v>
      </c>
      <c r="N33" s="7">
        <f t="shared" si="9"/>
        <v>11934.469547154151</v>
      </c>
      <c r="O33" s="7">
        <f t="shared" si="9"/>
        <v>12411.848329040316</v>
      </c>
      <c r="P33" s="7">
        <f t="shared" si="9"/>
        <v>12908.322262201931</v>
      </c>
      <c r="Q33" s="7">
        <f t="shared" si="9"/>
        <v>13424.655152690008</v>
      </c>
      <c r="R33" s="7">
        <f t="shared" si="9"/>
        <v>13961.641358797608</v>
      </c>
      <c r="S33" s="7">
        <f t="shared" si="9"/>
        <v>14520.107013149513</v>
      </c>
      <c r="T33" s="7">
        <f t="shared" si="9"/>
        <v>15100.911293675494</v>
      </c>
      <c r="U33" s="7">
        <f t="shared" si="9"/>
        <v>15704.947745422513</v>
      </c>
      <c r="V33" s="7">
        <f t="shared" si="9"/>
        <v>16333.145655239414</v>
      </c>
      <c r="W33" s="7">
        <f t="shared" si="9"/>
        <v>16986.471481448993</v>
      </c>
      <c r="X33" s="7">
        <f t="shared" ref="X33" si="10">X30+X32</f>
        <v>17665.930340706953</v>
      </c>
      <c r="Y33" s="7">
        <f t="shared" ref="Y33" si="11">Y30+Y32</f>
        <v>18372.56755433523</v>
      </c>
      <c r="Z33" s="7">
        <f t="shared" ref="Z33" si="12">Z30+Z32</f>
        <v>19107.470256508641</v>
      </c>
      <c r="AA33" s="7">
        <f t="shared" ref="AA33" si="13">AA30+AA32</f>
        <v>19871.769066768986</v>
      </c>
      <c r="AB33" s="7">
        <f t="shared" ref="AB33" si="14">AB30+AB32</f>
        <v>20666.639829439744</v>
      </c>
      <c r="AC33" s="7">
        <f t="shared" ref="AC33" si="15">AC30+AC32</f>
        <v>21493.305422617334</v>
      </c>
      <c r="AD33" s="7">
        <f t="shared" ref="AD33" si="16">AD30+AD32</f>
        <v>22353.03763952203</v>
      </c>
      <c r="AE33" s="7">
        <f t="shared" ref="AE33" si="17">AE30+AE32</f>
        <v>23247.159145102909</v>
      </c>
      <c r="AF33" s="7">
        <f t="shared" ref="AF33" si="18">AF30+AF32</f>
        <v>24177.045510907024</v>
      </c>
      <c r="AG33" s="7">
        <f t="shared" ref="AG33" si="19">AG30+AG32</f>
        <v>25144.127331343308</v>
      </c>
    </row>
    <row r="34" spans="1:33">
      <c r="C34" t="s">
        <v>45</v>
      </c>
      <c r="D34">
        <f>D33/12</f>
        <v>6489.3391666666676</v>
      </c>
      <c r="E34">
        <f t="shared" ref="E34:AG34" si="20">E33/12</f>
        <v>698.75</v>
      </c>
      <c r="F34">
        <f t="shared" si="20"/>
        <v>726.69999999999993</v>
      </c>
      <c r="G34">
        <f t="shared" si="20"/>
        <v>755.76799999999992</v>
      </c>
      <c r="H34">
        <f t="shared" si="20"/>
        <v>785.99872000000005</v>
      </c>
      <c r="I34">
        <f t="shared" si="20"/>
        <v>817.43866879999996</v>
      </c>
      <c r="J34">
        <f t="shared" si="20"/>
        <v>850.13621555199995</v>
      </c>
      <c r="K34">
        <f t="shared" si="20"/>
        <v>884.14166417408012</v>
      </c>
      <c r="L34">
        <f t="shared" si="20"/>
        <v>919.50733074104335</v>
      </c>
      <c r="M34">
        <f t="shared" si="20"/>
        <v>956.2876239706851</v>
      </c>
      <c r="N34">
        <f t="shared" si="20"/>
        <v>994.53912892951257</v>
      </c>
      <c r="O34">
        <f t="shared" si="20"/>
        <v>1034.320694086693</v>
      </c>
      <c r="P34">
        <f t="shared" si="20"/>
        <v>1075.693521850161</v>
      </c>
      <c r="Q34">
        <f t="shared" si="20"/>
        <v>1118.7212627241672</v>
      </c>
      <c r="R34">
        <f t="shared" si="20"/>
        <v>1163.470113233134</v>
      </c>
      <c r="S34">
        <f t="shared" si="20"/>
        <v>1210.0089177624593</v>
      </c>
      <c r="T34">
        <f t="shared" si="20"/>
        <v>1258.4092744729578</v>
      </c>
      <c r="U34">
        <f t="shared" si="20"/>
        <v>1308.745645451876</v>
      </c>
      <c r="V34">
        <f t="shared" si="20"/>
        <v>1361.0954712699511</v>
      </c>
      <c r="W34">
        <f t="shared" si="20"/>
        <v>1415.5392901207495</v>
      </c>
      <c r="X34">
        <f t="shared" si="20"/>
        <v>1472.1608617255795</v>
      </c>
      <c r="Y34">
        <f t="shared" si="20"/>
        <v>1531.0472961946025</v>
      </c>
      <c r="Z34">
        <f t="shared" si="20"/>
        <v>1592.2891880423867</v>
      </c>
      <c r="AA34">
        <f t="shared" si="20"/>
        <v>1655.9807555640821</v>
      </c>
      <c r="AB34">
        <f t="shared" si="20"/>
        <v>1722.2199857866453</v>
      </c>
      <c r="AC34">
        <f t="shared" si="20"/>
        <v>1791.1087852181111</v>
      </c>
      <c r="AD34">
        <f t="shared" si="20"/>
        <v>1862.7531366268358</v>
      </c>
      <c r="AE34">
        <f t="shared" si="20"/>
        <v>1937.2632620919092</v>
      </c>
      <c r="AF34">
        <f t="shared" si="20"/>
        <v>2014.7537925755853</v>
      </c>
      <c r="AG34">
        <f t="shared" si="20"/>
        <v>2095.3439442786089</v>
      </c>
    </row>
    <row r="35" spans="1:33">
      <c r="C35" t="s">
        <v>26</v>
      </c>
    </row>
    <row r="36" spans="1:33">
      <c r="D36">
        <v>1</v>
      </c>
      <c r="E36">
        <v>2</v>
      </c>
      <c r="F36">
        <v>3</v>
      </c>
      <c r="G36">
        <v>4</v>
      </c>
      <c r="H36">
        <v>5</v>
      </c>
      <c r="I36">
        <v>6</v>
      </c>
      <c r="J36">
        <v>7</v>
      </c>
      <c r="K36">
        <v>8</v>
      </c>
      <c r="L36">
        <v>9</v>
      </c>
      <c r="M36">
        <v>10</v>
      </c>
      <c r="N36">
        <v>11</v>
      </c>
      <c r="O36">
        <v>12</v>
      </c>
      <c r="P36">
        <v>13</v>
      </c>
      <c r="Q36">
        <v>14</v>
      </c>
      <c r="R36">
        <v>15</v>
      </c>
      <c r="S36">
        <v>16</v>
      </c>
      <c r="T36">
        <v>17</v>
      </c>
      <c r="U36">
        <v>18</v>
      </c>
      <c r="V36">
        <v>19</v>
      </c>
      <c r="W36">
        <v>20</v>
      </c>
      <c r="X36">
        <v>21</v>
      </c>
      <c r="Y36">
        <v>22</v>
      </c>
      <c r="Z36">
        <v>23</v>
      </c>
      <c r="AA36">
        <v>24</v>
      </c>
      <c r="AB36">
        <v>25</v>
      </c>
      <c r="AC36">
        <v>26</v>
      </c>
      <c r="AD36">
        <v>27</v>
      </c>
      <c r="AE36">
        <v>28</v>
      </c>
      <c r="AF36">
        <v>29</v>
      </c>
      <c r="AG36">
        <v>30</v>
      </c>
    </row>
    <row r="37" spans="1:33">
      <c r="A37" t="s">
        <v>28</v>
      </c>
    </row>
    <row r="38" spans="1:33">
      <c r="A38" t="s">
        <v>51</v>
      </c>
      <c r="B38">
        <f>B23</f>
        <v>557.5</v>
      </c>
      <c r="C38" t="s">
        <v>26</v>
      </c>
      <c r="D38" s="5">
        <f>B9+(B38*12)-(C3*0.33)</f>
        <v>15502</v>
      </c>
      <c r="E38" s="5">
        <f>$B$12+E40-(D3*0.33)</f>
        <v>3917.3999999999996</v>
      </c>
      <c r="F38" s="5">
        <f t="shared" ref="F38:W38" si="21">$B$12+F40-(E3*0.33)</f>
        <v>3983.04</v>
      </c>
      <c r="G38" s="5">
        <f t="shared" si="21"/>
        <v>4048.9295999999995</v>
      </c>
      <c r="H38" s="5">
        <f t="shared" si="21"/>
        <v>4115.0787839999994</v>
      </c>
      <c r="I38" s="5">
        <f t="shared" si="21"/>
        <v>4181.4979353600002</v>
      </c>
      <c r="J38" s="5">
        <f t="shared" si="21"/>
        <v>4248.1978527743995</v>
      </c>
      <c r="K38" s="5">
        <f t="shared" si="21"/>
        <v>4315.1897668853762</v>
      </c>
      <c r="L38" s="5">
        <f t="shared" si="21"/>
        <v>4382.4853575607913</v>
      </c>
      <c r="M38" s="5">
        <f t="shared" si="21"/>
        <v>4450.0967718632228</v>
      </c>
      <c r="N38" s="5">
        <f t="shared" si="21"/>
        <v>4518.0366427377512</v>
      </c>
      <c r="O38" s="5">
        <f t="shared" si="21"/>
        <v>4586.3181084472617</v>
      </c>
      <c r="P38" s="5">
        <f t="shared" si="21"/>
        <v>4654.9548327851526</v>
      </c>
      <c r="Q38" s="5">
        <f t="shared" si="21"/>
        <v>4723.9610260965583</v>
      </c>
      <c r="R38" s="5">
        <f t="shared" si="21"/>
        <v>4793.3514671404209</v>
      </c>
      <c r="S38" s="5">
        <f t="shared" si="21"/>
        <v>4863.1415258260377</v>
      </c>
      <c r="T38" s="5">
        <f t="shared" si="21"/>
        <v>4933.3471868590786</v>
      </c>
      <c r="U38" s="5">
        <f t="shared" si="21"/>
        <v>5003.9850743334428</v>
      </c>
      <c r="V38" s="5">
        <f t="shared" si="21"/>
        <v>5075.0724773067795</v>
      </c>
      <c r="W38" s="5">
        <f t="shared" si="21"/>
        <v>5146.6273763990512</v>
      </c>
      <c r="X38" s="5">
        <f>W40*(1+$B$33)</f>
        <v>328.66847145501316</v>
      </c>
      <c r="Y38" s="5">
        <f t="shared" ref="Y38:AG38" si="22">X40*(1+$B$33)</f>
        <v>341.8152103132137</v>
      </c>
      <c r="Z38" s="5">
        <f t="shared" si="22"/>
        <v>355.48781872574227</v>
      </c>
      <c r="AA38" s="5">
        <f t="shared" si="22"/>
        <v>369.70733147477199</v>
      </c>
      <c r="AB38" s="5">
        <f t="shared" si="22"/>
        <v>384.4956247337629</v>
      </c>
      <c r="AC38" s="5">
        <f t="shared" si="22"/>
        <v>399.87544972311343</v>
      </c>
      <c r="AD38" s="5">
        <f t="shared" si="22"/>
        <v>415.87046771203796</v>
      </c>
      <c r="AE38" s="5">
        <f t="shared" si="22"/>
        <v>432.5052864205195</v>
      </c>
      <c r="AF38" s="5">
        <f t="shared" si="22"/>
        <v>449.80549787734031</v>
      </c>
      <c r="AG38" s="5">
        <f t="shared" si="22"/>
        <v>467.79771779243396</v>
      </c>
    </row>
    <row r="39" spans="1:33">
      <c r="C39" t="s">
        <v>45</v>
      </c>
      <c r="D39" s="5">
        <f>D38/12</f>
        <v>1291.8333333333333</v>
      </c>
      <c r="E39" s="5">
        <f t="shared" ref="E39:AG39" si="23">E38/12</f>
        <v>326.45</v>
      </c>
      <c r="F39" s="5">
        <f t="shared" si="23"/>
        <v>331.92</v>
      </c>
      <c r="G39" s="5">
        <f t="shared" si="23"/>
        <v>337.41079999999994</v>
      </c>
      <c r="H39" s="5">
        <f t="shared" si="23"/>
        <v>342.92323199999993</v>
      </c>
      <c r="I39" s="5">
        <f t="shared" si="23"/>
        <v>348.45816128000001</v>
      </c>
      <c r="J39" s="5">
        <f t="shared" si="23"/>
        <v>354.01648773119996</v>
      </c>
      <c r="K39" s="5">
        <f t="shared" si="23"/>
        <v>359.59914724044802</v>
      </c>
      <c r="L39" s="5">
        <f t="shared" si="23"/>
        <v>365.20711313006592</v>
      </c>
      <c r="M39" s="5">
        <f t="shared" si="23"/>
        <v>370.84139765526857</v>
      </c>
      <c r="N39" s="5">
        <f t="shared" si="23"/>
        <v>376.50305356147925</v>
      </c>
      <c r="O39" s="5">
        <f t="shared" si="23"/>
        <v>382.19317570393849</v>
      </c>
      <c r="P39" s="5">
        <f t="shared" si="23"/>
        <v>387.91290273209603</v>
      </c>
      <c r="Q39" s="5">
        <f t="shared" si="23"/>
        <v>393.66341884137984</v>
      </c>
      <c r="R39" s="5">
        <f t="shared" si="23"/>
        <v>399.44595559503506</v>
      </c>
      <c r="S39" s="5">
        <f t="shared" si="23"/>
        <v>405.26179381883645</v>
      </c>
      <c r="T39" s="5">
        <f t="shared" si="23"/>
        <v>411.11226557158989</v>
      </c>
      <c r="U39" s="5">
        <f t="shared" si="23"/>
        <v>416.99875619445356</v>
      </c>
      <c r="V39" s="5">
        <f t="shared" si="23"/>
        <v>422.92270644223163</v>
      </c>
      <c r="W39" s="5">
        <f t="shared" si="23"/>
        <v>428.88561469992095</v>
      </c>
      <c r="X39" s="5">
        <f t="shared" si="23"/>
        <v>27.389039287917765</v>
      </c>
      <c r="Y39" s="5">
        <f t="shared" si="23"/>
        <v>28.484600859434476</v>
      </c>
      <c r="Z39" s="5">
        <f t="shared" si="23"/>
        <v>29.623984893811855</v>
      </c>
      <c r="AA39" s="5">
        <f t="shared" si="23"/>
        <v>30.808944289564334</v>
      </c>
      <c r="AB39" s="5">
        <f t="shared" si="23"/>
        <v>32.041302061146908</v>
      </c>
      <c r="AC39" s="5">
        <f t="shared" si="23"/>
        <v>33.322954143592789</v>
      </c>
      <c r="AD39" s="5">
        <f t="shared" si="23"/>
        <v>34.655872309336495</v>
      </c>
      <c r="AE39" s="5">
        <f t="shared" si="23"/>
        <v>36.04210720170996</v>
      </c>
      <c r="AF39" s="5">
        <f t="shared" si="23"/>
        <v>37.483791489778362</v>
      </c>
      <c r="AG39" s="5">
        <f t="shared" si="23"/>
        <v>38.983143149369496</v>
      </c>
    </row>
    <row r="40" spans="1:33">
      <c r="A40" t="s">
        <v>52</v>
      </c>
      <c r="B40">
        <f>B24</f>
        <v>150</v>
      </c>
      <c r="C40" t="s">
        <v>26</v>
      </c>
      <c r="D40" s="5">
        <f>$B$40*12+70000</f>
        <v>71800</v>
      </c>
      <c r="E40" s="5">
        <f>B40*(1+$B$33)</f>
        <v>156</v>
      </c>
      <c r="F40" s="5">
        <f t="shared" ref="F40:X40" si="24">E40*(1+$B$33)</f>
        <v>162.24</v>
      </c>
      <c r="G40" s="5">
        <f t="shared" si="24"/>
        <v>168.7296</v>
      </c>
      <c r="H40" s="5">
        <f t="shared" si="24"/>
        <v>175.47878400000002</v>
      </c>
      <c r="I40" s="5">
        <f t="shared" si="24"/>
        <v>182.49793536000001</v>
      </c>
      <c r="J40" s="5">
        <f t="shared" si="24"/>
        <v>189.79785277440001</v>
      </c>
      <c r="K40" s="5">
        <f t="shared" si="24"/>
        <v>197.38976688537602</v>
      </c>
      <c r="L40" s="5">
        <f t="shared" si="24"/>
        <v>205.28535756079106</v>
      </c>
      <c r="M40" s="5">
        <f t="shared" si="24"/>
        <v>213.4967718632227</v>
      </c>
      <c r="N40" s="5">
        <f t="shared" si="24"/>
        <v>222.03664273775163</v>
      </c>
      <c r="O40" s="5">
        <f t="shared" si="24"/>
        <v>230.91810844726172</v>
      </c>
      <c r="P40" s="5">
        <f t="shared" si="24"/>
        <v>240.15483278515219</v>
      </c>
      <c r="Q40" s="5">
        <f t="shared" si="24"/>
        <v>249.76102609655828</v>
      </c>
      <c r="R40" s="5">
        <f t="shared" si="24"/>
        <v>259.75146714042063</v>
      </c>
      <c r="S40" s="5">
        <f t="shared" si="24"/>
        <v>270.14152582603748</v>
      </c>
      <c r="T40" s="5">
        <f t="shared" si="24"/>
        <v>280.94718685907901</v>
      </c>
      <c r="U40" s="5">
        <f t="shared" si="24"/>
        <v>292.18507433344217</v>
      </c>
      <c r="V40" s="5">
        <f t="shared" si="24"/>
        <v>303.8724773067799</v>
      </c>
      <c r="W40" s="5">
        <f t="shared" si="24"/>
        <v>316.02737639905109</v>
      </c>
      <c r="X40" s="5">
        <f t="shared" si="24"/>
        <v>328.66847145501316</v>
      </c>
      <c r="Y40" s="5">
        <f t="shared" ref="Y40:AG40" si="25">X40*(1+$B$33)</f>
        <v>341.8152103132137</v>
      </c>
      <c r="Z40" s="5">
        <f t="shared" si="25"/>
        <v>355.48781872574227</v>
      </c>
      <c r="AA40" s="5">
        <f t="shared" si="25"/>
        <v>369.70733147477199</v>
      </c>
      <c r="AB40" s="5">
        <f t="shared" si="25"/>
        <v>384.4956247337629</v>
      </c>
      <c r="AC40" s="5">
        <f t="shared" si="25"/>
        <v>399.87544972311343</v>
      </c>
      <c r="AD40" s="5">
        <f t="shared" si="25"/>
        <v>415.87046771203796</v>
      </c>
      <c r="AE40" s="5">
        <f t="shared" si="25"/>
        <v>432.5052864205195</v>
      </c>
      <c r="AF40" s="5">
        <f t="shared" si="25"/>
        <v>449.80549787734031</v>
      </c>
      <c r="AG40" s="5">
        <f t="shared" si="25"/>
        <v>467.79771779243396</v>
      </c>
    </row>
    <row r="41" spans="1:33">
      <c r="C41" t="s">
        <v>45</v>
      </c>
      <c r="D41" s="5">
        <f>D40/12</f>
        <v>5983.333333333333</v>
      </c>
      <c r="E41" s="5">
        <f t="shared" ref="E41:AG41" si="26">E40/12</f>
        <v>13</v>
      </c>
      <c r="F41" s="5">
        <f t="shared" si="26"/>
        <v>13.520000000000001</v>
      </c>
      <c r="G41" s="5">
        <f t="shared" si="26"/>
        <v>14.0608</v>
      </c>
      <c r="H41" s="5">
        <f t="shared" si="26"/>
        <v>14.623232000000002</v>
      </c>
      <c r="I41" s="5">
        <f t="shared" si="26"/>
        <v>15.208161280000001</v>
      </c>
      <c r="J41" s="5">
        <f t="shared" si="26"/>
        <v>15.816487731200001</v>
      </c>
      <c r="K41" s="5">
        <f t="shared" si="26"/>
        <v>16.449147240448003</v>
      </c>
      <c r="L41" s="5">
        <f t="shared" si="26"/>
        <v>17.107113130065922</v>
      </c>
      <c r="M41" s="5">
        <f t="shared" si="26"/>
        <v>17.791397655268558</v>
      </c>
      <c r="N41" s="5">
        <f t="shared" si="26"/>
        <v>18.503053561479302</v>
      </c>
      <c r="O41" s="5">
        <f t="shared" si="26"/>
        <v>19.243175703938476</v>
      </c>
      <c r="P41" s="5">
        <f t="shared" si="26"/>
        <v>20.012902732096016</v>
      </c>
      <c r="Q41" s="5">
        <f t="shared" si="26"/>
        <v>20.813418841379857</v>
      </c>
      <c r="R41" s="5">
        <f t="shared" si="26"/>
        <v>21.645955595035051</v>
      </c>
      <c r="S41" s="5">
        <f t="shared" si="26"/>
        <v>22.511793818836455</v>
      </c>
      <c r="T41" s="5">
        <f t="shared" si="26"/>
        <v>23.412265571589916</v>
      </c>
      <c r="U41" s="5">
        <f t="shared" si="26"/>
        <v>24.348756194453514</v>
      </c>
      <c r="V41" s="5">
        <f t="shared" si="26"/>
        <v>25.322706442231659</v>
      </c>
      <c r="W41" s="5">
        <f t="shared" si="26"/>
        <v>26.335614699920924</v>
      </c>
      <c r="X41" s="5">
        <f t="shared" si="26"/>
        <v>27.389039287917765</v>
      </c>
      <c r="Y41" s="5">
        <f t="shared" si="26"/>
        <v>28.484600859434476</v>
      </c>
      <c r="Z41" s="5">
        <f t="shared" si="26"/>
        <v>29.623984893811855</v>
      </c>
      <c r="AA41" s="5">
        <f t="shared" si="26"/>
        <v>30.808944289564334</v>
      </c>
      <c r="AB41" s="5">
        <f t="shared" si="26"/>
        <v>32.041302061146908</v>
      </c>
      <c r="AC41" s="5">
        <f t="shared" si="26"/>
        <v>33.322954143592789</v>
      </c>
      <c r="AD41" s="5">
        <f t="shared" si="26"/>
        <v>34.655872309336495</v>
      </c>
      <c r="AE41" s="5">
        <f t="shared" si="26"/>
        <v>36.04210720170996</v>
      </c>
      <c r="AF41" s="5">
        <f t="shared" si="26"/>
        <v>37.483791489778362</v>
      </c>
      <c r="AG41" s="5">
        <f t="shared" si="26"/>
        <v>38.983143149369496</v>
      </c>
    </row>
    <row r="43" spans="1:33">
      <c r="A43" s="2"/>
      <c r="B43" s="2"/>
      <c r="C43" s="2"/>
      <c r="D43" s="2"/>
      <c r="E43" s="2"/>
      <c r="F43" s="2"/>
    </row>
    <row r="44" spans="1:33">
      <c r="A44" s="2"/>
      <c r="B44" s="2" t="s">
        <v>32</v>
      </c>
      <c r="C44" s="2" t="s">
        <v>33</v>
      </c>
      <c r="D44" s="2" t="s">
        <v>34</v>
      </c>
      <c r="E44" s="2" t="s">
        <v>35</v>
      </c>
      <c r="F44" s="2" t="s">
        <v>36</v>
      </c>
    </row>
    <row r="45" spans="1:33">
      <c r="A45" s="2" t="s">
        <v>29</v>
      </c>
      <c r="B45" s="8">
        <f>D33</f>
        <v>77872.070000000007</v>
      </c>
      <c r="C45" s="8">
        <f>SUM(D33:H33)</f>
        <v>113478.67064</v>
      </c>
      <c r="D45" s="8">
        <f>SUM(D33:M33)</f>
        <v>166608.8086788537</v>
      </c>
      <c r="E45" s="8">
        <f>SUM(D33:W33)</f>
        <v>309895.3285176736</v>
      </c>
      <c r="F45" s="8">
        <f>SUM(D33:AG33)</f>
        <v>521994.38061492576</v>
      </c>
    </row>
    <row r="46" spans="1:33">
      <c r="A46" s="2" t="s">
        <v>48</v>
      </c>
      <c r="B46" s="8">
        <f>D38</f>
        <v>15502</v>
      </c>
      <c r="C46" s="8">
        <f>SUM(D38:H38)</f>
        <v>31566.448384000003</v>
      </c>
      <c r="D46" s="8">
        <f>SUM(D38:M38)</f>
        <v>53143.916068443796</v>
      </c>
      <c r="E46" s="8">
        <f>SUM(D38:W38)</f>
        <v>101442.71178637532</v>
      </c>
      <c r="F46" s="8">
        <f>SUM(D38:AG38)</f>
        <v>105388.74066260328</v>
      </c>
    </row>
    <row r="47" spans="1:33">
      <c r="A47" s="2" t="s">
        <v>49</v>
      </c>
      <c r="B47" s="8">
        <f>D40</f>
        <v>71800</v>
      </c>
      <c r="C47" s="8">
        <f>SUM(D40:H40)</f>
        <v>72462.448384000018</v>
      </c>
      <c r="D47" s="8">
        <f>SUM(D40:M40)</f>
        <v>73450.91606844381</v>
      </c>
      <c r="E47" s="8">
        <f>SUM(D40:W40)</f>
        <v>76116.711786375337</v>
      </c>
      <c r="F47" s="8">
        <f>SUM(D40:AG40)</f>
        <v>80062.74066260329</v>
      </c>
    </row>
    <row r="53" spans="1:2">
      <c r="A53" s="2" t="s">
        <v>37</v>
      </c>
    </row>
    <row r="55" spans="1:2">
      <c r="A55" t="s">
        <v>38</v>
      </c>
      <c r="B55" t="s">
        <v>43</v>
      </c>
    </row>
    <row r="56" spans="1:2">
      <c r="A56" t="s">
        <v>39</v>
      </c>
    </row>
    <row r="57" spans="1:2">
      <c r="A57" t="s">
        <v>40</v>
      </c>
    </row>
    <row r="58" spans="1:2">
      <c r="A58" t="s">
        <v>41</v>
      </c>
    </row>
    <row r="59" spans="1:2">
      <c r="A59" t="s">
        <v>44</v>
      </c>
      <c r="B59" t="s">
        <v>42</v>
      </c>
    </row>
  </sheetData>
  <mergeCells count="1">
    <mergeCell ref="D20:E20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Pil</vt:lpstr>
      <vt:lpstr>Beplantet filter</vt:lpstr>
    </vt:vector>
  </TitlesOfParts>
  <Company>TH-Nielsen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Nielsen</dc:creator>
  <cp:lastModifiedBy>Thomas Nielsen</cp:lastModifiedBy>
  <dcterms:created xsi:type="dcterms:W3CDTF">2023-01-30T12:36:51Z</dcterms:created>
  <dcterms:modified xsi:type="dcterms:W3CDTF">2023-03-20T16:57:31Z</dcterms:modified>
</cp:coreProperties>
</file>